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-2.K20\Desktop\годовой\на сайт\"/>
    </mc:Choice>
  </mc:AlternateContent>
  <xr:revisionPtr revIDLastSave="0" documentId="13_ncr:1_{C56949C6-6BBC-4F8C-9D8E-125EDB2E031E}" xr6:coauthVersionLast="37" xr6:coauthVersionMax="37" xr10:uidLastSave="{00000000-0000-0000-0000-000000000000}"/>
  <bookViews>
    <workbookView xWindow="-255" yWindow="345" windowWidth="19215" windowHeight="7770" xr2:uid="{00000000-000D-0000-FFFF-FFFF00000000}"/>
  </bookViews>
  <sheets>
    <sheet name="за 2021 год" sheetId="3" r:id="rId1"/>
  </sheets>
  <definedNames>
    <definedName name="бЮДЖЕТ_2005_НОВ" localSheetId="0">'за 2021 год'!$B$1:$B$44</definedName>
    <definedName name="бЮДЖЕТ_2005_НОВ.КЛ." localSheetId="0">'за 2021 год'!$B$1:$B$44</definedName>
  </definedNames>
  <calcPr calcId="179021"/>
</workbook>
</file>

<file path=xl/calcChain.xml><?xml version="1.0" encoding="utf-8"?>
<calcChain xmlns="http://schemas.openxmlformats.org/spreadsheetml/2006/main">
  <c r="J4" i="3" l="1"/>
  <c r="M45" i="3"/>
  <c r="K4" i="3"/>
  <c r="M4" i="3"/>
  <c r="M23" i="3" l="1"/>
  <c r="J23" i="3"/>
  <c r="K23" i="3"/>
  <c r="F23" i="3"/>
  <c r="G23" i="3"/>
  <c r="M16" i="3"/>
  <c r="M15" i="3"/>
  <c r="L14" i="3"/>
  <c r="M14" i="3" s="1"/>
  <c r="J16" i="3"/>
  <c r="K16" i="3"/>
  <c r="J15" i="3"/>
  <c r="K15" i="3"/>
  <c r="J14" i="3"/>
  <c r="K14" i="3"/>
  <c r="F16" i="3"/>
  <c r="G16" i="3"/>
  <c r="F15" i="3"/>
  <c r="G15" i="3"/>
  <c r="F14" i="3"/>
  <c r="G14" i="3"/>
  <c r="I34" i="3"/>
  <c r="I45" i="3" s="1"/>
  <c r="G28" i="3" l="1"/>
  <c r="G41" i="3"/>
  <c r="G39" i="3"/>
  <c r="F39" i="3"/>
  <c r="M24" i="3"/>
  <c r="K24" i="3"/>
  <c r="J24" i="3"/>
  <c r="G24" i="3"/>
  <c r="F24" i="3"/>
  <c r="G33" i="3" l="1"/>
  <c r="F33" i="3"/>
  <c r="G40" i="3"/>
  <c r="F40" i="3"/>
  <c r="E6" i="3"/>
  <c r="F12" i="3"/>
  <c r="C6" i="3"/>
  <c r="E34" i="3" l="1"/>
  <c r="F28" i="3"/>
  <c r="M42" i="3"/>
  <c r="K42" i="3"/>
  <c r="K33" i="3"/>
  <c r="K22" i="3"/>
  <c r="L6" i="3"/>
  <c r="C34" i="3"/>
  <c r="C29" i="3"/>
  <c r="C26" i="3"/>
  <c r="C19" i="3"/>
  <c r="C9" i="3"/>
  <c r="C5" i="3" s="1"/>
  <c r="G22" i="3"/>
  <c r="F22" i="3"/>
  <c r="D29" i="3"/>
  <c r="C18" i="3" l="1"/>
  <c r="C4" i="3" s="1"/>
  <c r="C45" i="3" s="1"/>
  <c r="M22" i="3" l="1"/>
  <c r="K40" i="3"/>
  <c r="J42" i="3"/>
  <c r="J22" i="3"/>
  <c r="E29" i="3" l="1"/>
  <c r="F41" i="3"/>
  <c r="G38" i="3"/>
  <c r="F11" i="3"/>
  <c r="E19" i="3" l="1"/>
  <c r="M40" i="3"/>
  <c r="J40" i="3"/>
  <c r="G25" i="3"/>
  <c r="D9" i="3"/>
  <c r="D26" i="3"/>
  <c r="L19" i="3" l="1"/>
  <c r="L29" i="3"/>
  <c r="F38" i="3" l="1"/>
  <c r="F37" i="3"/>
  <c r="F36" i="3"/>
  <c r="F35" i="3"/>
  <c r="F32" i="3"/>
  <c r="F31" i="3"/>
  <c r="F30" i="3"/>
  <c r="F27" i="3"/>
  <c r="F25" i="3"/>
  <c r="F21" i="3"/>
  <c r="F20" i="3"/>
  <c r="F17" i="3"/>
  <c r="F13" i="3"/>
  <c r="F10" i="3"/>
  <c r="F8" i="3"/>
  <c r="F7" i="3"/>
  <c r="D19" i="3"/>
  <c r="F19" i="3" l="1"/>
  <c r="L34" i="3"/>
  <c r="L26" i="3"/>
  <c r="L9" i="3"/>
  <c r="L5" i="3" s="1"/>
  <c r="D6" i="3"/>
  <c r="D5" i="3" s="1"/>
  <c r="E9" i="3"/>
  <c r="E26" i="3"/>
  <c r="F29" i="3"/>
  <c r="D34" i="3"/>
  <c r="M44" i="3"/>
  <c r="M41" i="3"/>
  <c r="M38" i="3"/>
  <c r="M37" i="3"/>
  <c r="M36" i="3"/>
  <c r="M35" i="3"/>
  <c r="M33" i="3"/>
  <c r="M32" i="3"/>
  <c r="M31" i="3"/>
  <c r="M30" i="3"/>
  <c r="M28" i="3"/>
  <c r="M27" i="3"/>
  <c r="M25" i="3"/>
  <c r="M21" i="3"/>
  <c r="M20" i="3"/>
  <c r="M17" i="3"/>
  <c r="M13" i="3"/>
  <c r="M12" i="3"/>
  <c r="M11" i="3"/>
  <c r="M10" i="3"/>
  <c r="M8" i="3"/>
  <c r="M7" i="3"/>
  <c r="K44" i="3"/>
  <c r="K41" i="3"/>
  <c r="K38" i="3"/>
  <c r="K37" i="3"/>
  <c r="K36" i="3"/>
  <c r="K35" i="3"/>
  <c r="K32" i="3"/>
  <c r="K31" i="3"/>
  <c r="K30" i="3"/>
  <c r="K28" i="3"/>
  <c r="K27" i="3"/>
  <c r="K25" i="3"/>
  <c r="K21" i="3"/>
  <c r="K20" i="3"/>
  <c r="K17" i="3"/>
  <c r="K13" i="3"/>
  <c r="K12" i="3"/>
  <c r="K11" i="3"/>
  <c r="K10" i="3"/>
  <c r="K8" i="3"/>
  <c r="K7" i="3"/>
  <c r="J44" i="3"/>
  <c r="J41" i="3"/>
  <c r="J38" i="3"/>
  <c r="J37" i="3"/>
  <c r="J36" i="3"/>
  <c r="J35" i="3"/>
  <c r="J33" i="3"/>
  <c r="J32" i="3"/>
  <c r="J31" i="3"/>
  <c r="J30" i="3"/>
  <c r="J28" i="3"/>
  <c r="J27" i="3"/>
  <c r="J25" i="3"/>
  <c r="J21" i="3"/>
  <c r="J20" i="3"/>
  <c r="J17" i="3"/>
  <c r="J13" i="3"/>
  <c r="J12" i="3"/>
  <c r="J11" i="3"/>
  <c r="J10" i="3"/>
  <c r="J8" i="3"/>
  <c r="J7" i="3"/>
  <c r="L4" i="3" l="1"/>
  <c r="F9" i="3"/>
  <c r="E5" i="3"/>
  <c r="M9" i="3"/>
  <c r="E18" i="3"/>
  <c r="J18" i="3" s="1"/>
  <c r="F34" i="3"/>
  <c r="K26" i="3"/>
  <c r="F26" i="3"/>
  <c r="F6" i="3"/>
  <c r="M29" i="3"/>
  <c r="D18" i="3"/>
  <c r="L18" i="3"/>
  <c r="M19" i="3"/>
  <c r="J29" i="3"/>
  <c r="M6" i="3"/>
  <c r="J19" i="3"/>
  <c r="K19" i="3"/>
  <c r="J26" i="3"/>
  <c r="M26" i="3"/>
  <c r="K29" i="3"/>
  <c r="J34" i="3"/>
  <c r="M34" i="3"/>
  <c r="J9" i="3"/>
  <c r="K6" i="3"/>
  <c r="K9" i="3"/>
  <c r="J6" i="3"/>
  <c r="K34" i="3"/>
  <c r="F18" i="3" l="1"/>
  <c r="F5" i="3"/>
  <c r="K18" i="3"/>
  <c r="E4" i="3"/>
  <c r="E45" i="3" s="1"/>
  <c r="M5" i="3"/>
  <c r="D4" i="3"/>
  <c r="M18" i="3"/>
  <c r="K5" i="3"/>
  <c r="J5" i="3"/>
  <c r="L45" i="3" l="1"/>
  <c r="D45" i="3"/>
  <c r="F45" i="3" s="1"/>
  <c r="F4" i="3"/>
  <c r="K45" i="3" l="1"/>
  <c r="J45" i="3"/>
  <c r="G37" i="3" l="1"/>
  <c r="G36" i="3"/>
  <c r="G35" i="3"/>
  <c r="G34" i="3"/>
  <c r="G32" i="3"/>
  <c r="G31" i="3"/>
  <c r="G30" i="3"/>
  <c r="G29" i="3"/>
  <c r="G27" i="3"/>
  <c r="G26" i="3"/>
  <c r="G21" i="3"/>
  <c r="G20" i="3"/>
  <c r="G17" i="3"/>
  <c r="G13" i="3"/>
  <c r="G12" i="3"/>
  <c r="G10" i="3"/>
  <c r="G9" i="3"/>
  <c r="G8" i="3"/>
  <c r="G7" i="3"/>
  <c r="G6" i="3"/>
  <c r="G5" i="3"/>
  <c r="G19" i="3"/>
  <c r="G18" i="3"/>
  <c r="G4" i="3" l="1"/>
  <c r="G45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бЮДЖЕТ 2005 НОВ.КЛ.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  <connection id="2" xr16:uid="{00000000-0015-0000-FFFF-FFFF01000000}" name="бЮДЖЕТ 2005 НОВ.КЛ.3" type="6" refreshedVersion="1" background="1" saveData="1">
    <textPr codePage="28594" sourceFile="C:\Documents and Settings\NKA\Рабочий стол\Почта\бЮДЖЕТ 2005 НОВ.КЛ..asc" delimited="0" decimal="," thousands=" ">
      <textFields count="5">
        <textField/>
        <textField position="3"/>
        <textField position="17"/>
        <textField position="22"/>
        <textField position="27"/>
      </textFields>
    </textPr>
  </connection>
</connections>
</file>

<file path=xl/sharedStrings.xml><?xml version="1.0" encoding="utf-8"?>
<sst xmlns="http://schemas.openxmlformats.org/spreadsheetml/2006/main" count="105" uniqueCount="105">
  <si>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</si>
  <si>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</si>
  <si>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</si>
  <si>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</si>
  <si>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</si>
  <si>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</si>
  <si>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</si>
  <si>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</si>
  <si>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</si>
  <si>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</si>
  <si>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</si>
  <si>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</si>
  <si>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 от  реализации имущества, находящегося в муниципальной собственности (в части реализации основных средств по  указанному имуществу)</t>
  </si>
  <si>
    <t>Наименование доходных источников</t>
  </si>
  <si>
    <t xml:space="preserve">Единый сельскохозяйственный налог </t>
  </si>
  <si>
    <t>НАЛОГОВЫЕ ДОХОДЫ</t>
  </si>
  <si>
    <t>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</si>
  <si>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</si>
  <si>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Прочие поступления от использования имущества, находящегося в   собственности муниципальных районов</t>
  </si>
  <si>
    <t>Доходы, получаемые в виде арендной платы, а также средства от продажи права на заключение договоров аренды за земли находящиеся в собственности муниципальных районов</t>
  </si>
  <si>
    <t>1 00 00000 00</t>
  </si>
  <si>
    <t>1 01 00000 00</t>
  </si>
  <si>
    <t>1 01 02000 01</t>
  </si>
  <si>
    <t>1 05 00000 00</t>
  </si>
  <si>
    <t>1 08 00000 00</t>
  </si>
  <si>
    <t>1 11 00000 00</t>
  </si>
  <si>
    <t>1 11 05025 05</t>
  </si>
  <si>
    <t>1 11 09045 05</t>
  </si>
  <si>
    <t>1 12 00000 00</t>
  </si>
  <si>
    <t>1 12 01000 01</t>
  </si>
  <si>
    <t>1 14 00000 00</t>
  </si>
  <si>
    <t>1 16 00000 00</t>
  </si>
  <si>
    <t>1 17 00000 00</t>
  </si>
  <si>
    <t>2 00 00000 00</t>
  </si>
  <si>
    <t>КБК</t>
  </si>
  <si>
    <t>1 13 00000 00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</si>
  <si>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</si>
  <si>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1 05 03000 01</t>
  </si>
  <si>
    <t>1 05 02000 02</t>
  </si>
  <si>
    <t>1 14 02053 05</t>
  </si>
  <si>
    <t>105  04020 02</t>
  </si>
  <si>
    <t>2 07 05000 05</t>
  </si>
  <si>
    <t>Прочие безвозмездные поступления</t>
  </si>
  <si>
    <t>ВСЕГО ДОХОДОВ</t>
  </si>
  <si>
    <t>Акцизы на нефтепродукты</t>
  </si>
  <si>
    <t>1 03 00000 00</t>
  </si>
  <si>
    <t>1 11 05013 00</t>
  </si>
  <si>
    <t>1 05 01000 02</t>
  </si>
  <si>
    <t>Единый налог по упрощенной системе налогообложения</t>
  </si>
  <si>
    <t>Причины отклонения от первоначального бюджета</t>
  </si>
  <si>
    <t>НАЛОГОВЫЕ И НЕНАЛОГОВЫЕ ДОХОДЫ</t>
  </si>
  <si>
    <t>Прочие доходы от компенсации затрат бюджета</t>
  </si>
  <si>
    <t>х</t>
  </si>
  <si>
    <t>2 18 05000 05</t>
  </si>
  <si>
    <t>1 11 05035 05</t>
  </si>
  <si>
    <t>Доходы  от  сдачи  в аренду имущества, находящегося в оперативном управлении учреждений муниципальных районов  (за исключением земельных участков)</t>
  </si>
  <si>
    <t>Доходы бюджетов муниципальных районов от возврата организациями остатков субсидий прошлых лет</t>
  </si>
  <si>
    <t>Уточнение невыясненных платежей, сложившихся на начало года</t>
  </si>
  <si>
    <t>Налог, взимаемый в связи с применением патентной системы налогообложения</t>
  </si>
  <si>
    <t>Субсидии бюджетам бюджетной системы Российской Федерации (межбюджетные субсидии)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</si>
  <si>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</si>
  <si>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</t>
  </si>
  <si>
    <t>Иные межбюджетные трансферты</t>
  </si>
  <si>
    <t>Безвозмездные поступления от негосударственных организаций</t>
  </si>
  <si>
    <t>Доходы от продажи земельных участков, находящихся в государственной и муниципальной собственности</t>
  </si>
  <si>
    <t>1 14 06000 00</t>
  </si>
  <si>
    <t>Исполнено за 2021 год</t>
  </si>
  <si>
    <t>Рост (снижение) 2022г. к 2021г.</t>
  </si>
  <si>
    <t>1 11 07015 05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</si>
  <si>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</si>
  <si>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2 02 10000 00</t>
  </si>
  <si>
    <t>2 02 20000 00</t>
  </si>
  <si>
    <t>2 02 30000 00</t>
  </si>
  <si>
    <t>2 02 40000 00</t>
  </si>
  <si>
    <t>2 19 60000 05</t>
  </si>
  <si>
    <t>2 19 35000 05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</si>
  <si>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</si>
  <si>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Безвозмездные поступления от государственных (муниципальных) организаций в бюджеты муниципальных районов</t>
  </si>
  <si>
    <t>2 04 05000 00</t>
  </si>
  <si>
    <t>2 03 05000 00</t>
  </si>
  <si>
    <t>В связи с отменой ЕНВД</t>
  </si>
  <si>
    <t xml:space="preserve">  </t>
  </si>
  <si>
    <t>Первоначальный бюджет 2022 года</t>
  </si>
  <si>
    <t>Уточненный бюджет   2022 года</t>
  </si>
  <si>
    <t>Исполнено за 2022 год</t>
  </si>
  <si>
    <t>% выполн.к уточн. б-ту 2022 года</t>
  </si>
  <si>
    <t>% выполн.к первонач. б-ту 2022 года</t>
  </si>
  <si>
    <t>% вып-я 2022 года к 2021 г.</t>
  </si>
  <si>
    <t>Прогноз на 2023 год</t>
  </si>
  <si>
    <t>Рост (снижение) 2023г. к 2022г.</t>
  </si>
  <si>
    <t>НАЛОГИ НА ИМУЩЕСТВО</t>
  </si>
  <si>
    <t>1 06 00000 00</t>
  </si>
  <si>
    <t>1 06 01000 00</t>
  </si>
  <si>
    <t>1 06 06000 00</t>
  </si>
  <si>
    <t>Налог на имущество физических лиц</t>
  </si>
  <si>
    <t>Земельный налог</t>
  </si>
  <si>
    <t>1 11 05074 14</t>
  </si>
  <si>
    <t>Доходы от сдачи в аренду имущества, составляющего казну муниципальных округов (за исключением земельных участков)</t>
  </si>
  <si>
    <t>Низкая платежеспособность арендаторов</t>
  </si>
  <si>
    <t>Возврат средств от ИФНС</t>
  </si>
  <si>
    <t>Освоение средств субсидий не в полной мере</t>
  </si>
  <si>
    <t>Аналитические данные о доходах местного бюджета Устюженского муниципального района за 2022 год  в сравнении с первоначально утвержденным решением о местном бюджете значениями 
и с уточненными значениями с учетом внесенных изменений, а так же фактическими доходами за 2021 год в сравнении с 2022 годом (тыс. руб.)</t>
  </si>
  <si>
    <t xml:space="preserve"> Усиление работы по администратрированию НДФЛ и легализация "серых" выплат</t>
  </si>
  <si>
    <t>Рост реализации нефтепродуктов на территории РФ</t>
  </si>
  <si>
    <t>Уменьшение количесива выданных патентов в 2022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</si>
</sst>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3"/>
      <name val="Arial Cyr"/>
      <charset val="204"/>
    </font>
    <font>
      <sz val="13"/>
      <name val="Arial Cyr"/>
      <charset val="204"/>
    </font>
    <font>
      <sz val="10.5"/>
      <name val="Arial Cyr"/>
      <charset val="204"/>
    </font>
    <font>
      <b/>
      <sz val="10.5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i/>
      <sz val="10.5"/>
      <name val="Arial Cyr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3"/>
      <color rgb="FFFF000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3"/>
      <color theme="1"/>
      <name val="Arial Cyr"/>
      <charset val="204"/>
    </font>
    <font>
      <b/>
      <sz val="13"/>
      <color rgb="FFFF0000"/>
      <name val="Arial Cyr"/>
      <charset val="204"/>
    </font>
    <font>
      <sz val="8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9" fillId="0" borderId="0"/>
  </cellStyleXfs>
  <cellXfs count="46">
    <xf numFmtId="0" fontId="0" fillId="0" borderId="0" xfId="0"/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6" xfId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4" fontId="5" fillId="2" borderId="1" xfId="0" applyNumberFormat="1" applyFont="1" applyFill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4" fontId="5" fillId="0" borderId="2" xfId="0" applyNumberFormat="1" applyFont="1" applyBorder="1" applyAlignment="1">
      <alignment wrapText="1"/>
    </xf>
    <xf numFmtId="4" fontId="17" fillId="0" borderId="2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2" borderId="1" xfId="0" applyNumberFormat="1" applyFont="1" applyFill="1" applyBorder="1" applyAlignment="1">
      <alignment wrapText="1"/>
    </xf>
    <xf numFmtId="164" fontId="5" fillId="0" borderId="1" xfId="0" applyNumberFormat="1" applyFont="1" applyBorder="1" applyAlignment="1">
      <alignment wrapText="1"/>
    </xf>
    <xf numFmtId="164" fontId="5" fillId="2" borderId="1" xfId="0" applyNumberFormat="1" applyFont="1" applyFill="1" applyBorder="1" applyAlignment="1">
      <alignment wrapText="1"/>
    </xf>
    <xf numFmtId="164" fontId="17" fillId="0" borderId="1" xfId="0" applyNumberFormat="1" applyFont="1" applyBorder="1" applyAlignment="1">
      <alignment wrapText="1"/>
    </xf>
    <xf numFmtId="164" fontId="21" fillId="0" borderId="1" xfId="0" applyNumberFormat="1" applyFont="1" applyBorder="1" applyAlignment="1">
      <alignment wrapText="1"/>
    </xf>
    <xf numFmtId="164" fontId="22" fillId="0" borderId="1" xfId="0" applyNumberFormat="1" applyFont="1" applyBorder="1" applyAlignment="1">
      <alignment wrapText="1"/>
    </xf>
    <xf numFmtId="4" fontId="17" fillId="0" borderId="1" xfId="0" applyNumberFormat="1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бЮДЖЕТ 2005 НОВ.КЛ." connectionId="1" xr16:uid="{00000000-0016-0000-0000-000000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бЮДЖЕТ 2005 НОВ" connectionId="2" xr16:uid="{00000000-0016-0000-0000-000001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topLeftCell="B1" zoomScale="80" zoomScaleNormal="80" workbookViewId="0">
      <selection activeCell="G12" sqref="G12"/>
    </sheetView>
  </sheetViews>
  <sheetFormatPr defaultColWidth="9.140625" defaultRowHeight="11.25"/>
  <cols>
    <col min="1" max="1" width="15" style="1" customWidth="1"/>
    <col min="2" max="2" width="58.85546875" style="1" customWidth="1"/>
    <col min="3" max="3" width="14.85546875" style="1" customWidth="1"/>
    <col min="4" max="4" width="17" style="1" customWidth="1"/>
    <col min="5" max="5" width="16.7109375" style="1" customWidth="1"/>
    <col min="6" max="6" width="11.5703125" style="1" customWidth="1"/>
    <col min="7" max="7" width="12.5703125" style="1" customWidth="1"/>
    <col min="8" max="8" width="30" style="23" customWidth="1"/>
    <col min="9" max="9" width="16.42578125" style="1" customWidth="1"/>
    <col min="10" max="10" width="15" style="1" customWidth="1"/>
    <col min="11" max="11" width="13" style="1" customWidth="1"/>
    <col min="12" max="12" width="14.5703125" style="1" customWidth="1"/>
    <col min="13" max="13" width="15.5703125" style="1" customWidth="1"/>
    <col min="14" max="16384" width="9.140625" style="1"/>
  </cols>
  <sheetData>
    <row r="1" spans="1:13" ht="38.25" customHeight="1">
      <c r="A1" s="44" t="s">
        <v>101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78.75" customHeight="1">
      <c r="A2" s="20" t="s">
        <v>34</v>
      </c>
      <c r="B2" s="21" t="s">
        <v>13</v>
      </c>
      <c r="C2" s="25" t="s">
        <v>82</v>
      </c>
      <c r="D2" s="25" t="s">
        <v>83</v>
      </c>
      <c r="E2" s="25" t="s">
        <v>84</v>
      </c>
      <c r="F2" s="19" t="s">
        <v>85</v>
      </c>
      <c r="G2" s="19" t="s">
        <v>86</v>
      </c>
      <c r="H2" s="18" t="s">
        <v>49</v>
      </c>
      <c r="I2" s="18" t="s">
        <v>66</v>
      </c>
      <c r="J2" s="18" t="s">
        <v>67</v>
      </c>
      <c r="K2" s="19" t="s">
        <v>87</v>
      </c>
      <c r="L2" s="18" t="s">
        <v>88</v>
      </c>
      <c r="M2" s="18" t="s">
        <v>89</v>
      </c>
    </row>
    <row r="3" spans="1:13">
      <c r="A3" s="9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14">
        <v>12</v>
      </c>
      <c r="M3" s="8">
        <v>13</v>
      </c>
    </row>
    <row r="4" spans="1:13" ht="16.5">
      <c r="A4" s="6" t="s">
        <v>20</v>
      </c>
      <c r="B4" s="15" t="s">
        <v>50</v>
      </c>
      <c r="C4" s="29">
        <f>SUM(C5,C18)</f>
        <v>173552</v>
      </c>
      <c r="D4" s="29">
        <f>SUM(D5,D18)</f>
        <v>196658.86</v>
      </c>
      <c r="E4" s="29">
        <f>SUM(E5,E18)</f>
        <v>198821.61</v>
      </c>
      <c r="F4" s="30">
        <f t="shared" ref="F4:F12" si="0">E4/D4*100</f>
        <v>101.09974704419622</v>
      </c>
      <c r="G4" s="30">
        <f t="shared" ref="G4:G17" si="1">E4/C4*100</f>
        <v>114.56025283488522</v>
      </c>
      <c r="H4" s="22"/>
      <c r="I4" s="29">
        <v>159108.79999999999</v>
      </c>
      <c r="J4" s="36">
        <f>E4-I4</f>
        <v>39712.81</v>
      </c>
      <c r="K4" s="37">
        <f>E4/I4*100</f>
        <v>124.95953083676076</v>
      </c>
      <c r="L4" s="36">
        <f>SUM(L5,L18)</f>
        <v>222082</v>
      </c>
      <c r="M4" s="36">
        <f>L4-E4</f>
        <v>23260.390000000014</v>
      </c>
    </row>
    <row r="5" spans="1:13" ht="16.5">
      <c r="A5" s="5"/>
      <c r="B5" s="16" t="s">
        <v>15</v>
      </c>
      <c r="C5" s="29">
        <f>SUM(C6,C8,C9,C17)</f>
        <v>167244</v>
      </c>
      <c r="D5" s="29">
        <f>SUM(D6,D8,D9,D17)</f>
        <v>182236.5</v>
      </c>
      <c r="E5" s="29">
        <f>SUM(E6,E8,E9,E17)</f>
        <v>184280.63999999998</v>
      </c>
      <c r="F5" s="30">
        <f t="shared" si="0"/>
        <v>101.12169625733594</v>
      </c>
      <c r="G5" s="30">
        <f t="shared" si="1"/>
        <v>110.18669728061991</v>
      </c>
      <c r="H5" s="22"/>
      <c r="I5" s="29">
        <v>145185.73000000001</v>
      </c>
      <c r="J5" s="36">
        <f t="shared" ref="J5:J45" si="2">E5-I5</f>
        <v>39094.909999999974</v>
      </c>
      <c r="K5" s="37">
        <f t="shared" ref="K5:K45" si="3">E5/I5*100</f>
        <v>126.92751553475674</v>
      </c>
      <c r="L5" s="36">
        <f>SUM(L6,L8,L9,L17,L14)</f>
        <v>211292</v>
      </c>
      <c r="M5" s="36">
        <f t="shared" ref="M5:M44" si="4">L5-E5</f>
        <v>27011.360000000015</v>
      </c>
    </row>
    <row r="6" spans="1:13" ht="33.75">
      <c r="A6" s="6" t="s">
        <v>21</v>
      </c>
      <c r="B6" s="10" t="s">
        <v>0</v>
      </c>
      <c r="C6" s="29">
        <f t="shared" ref="C6:D6" si="5">C7</f>
        <v>126339</v>
      </c>
      <c r="D6" s="29">
        <f t="shared" si="5"/>
        <v>129339</v>
      </c>
      <c r="E6" s="29">
        <f t="shared" ref="E6" si="6">E7</f>
        <v>131089.35999999999</v>
      </c>
      <c r="F6" s="30">
        <f t="shared" si="0"/>
        <v>101.35331183942971</v>
      </c>
      <c r="G6" s="30">
        <f t="shared" si="1"/>
        <v>103.76001076468864</v>
      </c>
      <c r="H6" s="22" t="s">
        <v>102</v>
      </c>
      <c r="I6" s="29">
        <v>99418.62</v>
      </c>
      <c r="J6" s="36">
        <f t="shared" si="2"/>
        <v>31670.739999999991</v>
      </c>
      <c r="K6" s="37">
        <f t="shared" si="3"/>
        <v>131.8559440877373</v>
      </c>
      <c r="L6" s="36">
        <f t="shared" ref="L6" si="7">L7</f>
        <v>147314</v>
      </c>
      <c r="M6" s="36">
        <f t="shared" si="4"/>
        <v>16224.640000000014</v>
      </c>
    </row>
    <row r="7" spans="1:13" ht="16.5">
      <c r="A7" s="6" t="s">
        <v>22</v>
      </c>
      <c r="B7" s="3" t="s">
        <v>1</v>
      </c>
      <c r="C7" s="31">
        <v>126339</v>
      </c>
      <c r="D7" s="31">
        <v>129339</v>
      </c>
      <c r="E7" s="31">
        <v>131089.35999999999</v>
      </c>
      <c r="F7" s="32">
        <f t="shared" si="0"/>
        <v>101.35331183942971</v>
      </c>
      <c r="G7" s="32">
        <f t="shared" si="1"/>
        <v>103.76001076468864</v>
      </c>
      <c r="H7" s="22"/>
      <c r="I7" s="31">
        <v>99418.62</v>
      </c>
      <c r="J7" s="38">
        <f t="shared" si="2"/>
        <v>31670.739999999991</v>
      </c>
      <c r="K7" s="39">
        <f t="shared" si="3"/>
        <v>131.8559440877373</v>
      </c>
      <c r="L7" s="38">
        <v>147314</v>
      </c>
      <c r="M7" s="38">
        <f t="shared" si="4"/>
        <v>16224.640000000014</v>
      </c>
    </row>
    <row r="8" spans="1:13" ht="22.5">
      <c r="A8" s="6" t="s">
        <v>45</v>
      </c>
      <c r="B8" s="10" t="s">
        <v>44</v>
      </c>
      <c r="C8" s="31">
        <v>15987</v>
      </c>
      <c r="D8" s="31">
        <v>19441</v>
      </c>
      <c r="E8" s="31">
        <v>19500.099999999999</v>
      </c>
      <c r="F8" s="32">
        <f t="shared" si="0"/>
        <v>100.30399670798826</v>
      </c>
      <c r="G8" s="32">
        <f t="shared" si="1"/>
        <v>121.9747294676925</v>
      </c>
      <c r="H8" s="45" t="s">
        <v>103</v>
      </c>
      <c r="I8" s="31">
        <v>16272.05</v>
      </c>
      <c r="J8" s="38">
        <f t="shared" si="2"/>
        <v>3228.0499999999993</v>
      </c>
      <c r="K8" s="39">
        <f t="shared" si="3"/>
        <v>119.83800443091066</v>
      </c>
      <c r="L8" s="38">
        <v>20521</v>
      </c>
      <c r="M8" s="38">
        <f t="shared" si="4"/>
        <v>1020.9000000000015</v>
      </c>
    </row>
    <row r="9" spans="1:13" ht="16.5">
      <c r="A9" s="6" t="s">
        <v>23</v>
      </c>
      <c r="B9" s="11" t="s">
        <v>2</v>
      </c>
      <c r="C9" s="29">
        <f>SUM(C10:C13)</f>
        <v>22563</v>
      </c>
      <c r="D9" s="29">
        <f>SUM(D10:D13)</f>
        <v>30936.5</v>
      </c>
      <c r="E9" s="29">
        <f t="shared" ref="E9" si="8">SUM(E10:E13)</f>
        <v>31166.37</v>
      </c>
      <c r="F9" s="30">
        <f t="shared" si="0"/>
        <v>100.74303815880916</v>
      </c>
      <c r="G9" s="30">
        <f t="shared" si="1"/>
        <v>138.13043478260869</v>
      </c>
      <c r="H9" s="24"/>
      <c r="I9" s="29">
        <v>27534.02</v>
      </c>
      <c r="J9" s="36">
        <f t="shared" si="2"/>
        <v>3632.3499999999985</v>
      </c>
      <c r="K9" s="37">
        <f t="shared" si="3"/>
        <v>113.19222547234293</v>
      </c>
      <c r="L9" s="36">
        <f>SUM(L10:L13)</f>
        <v>28298</v>
      </c>
      <c r="M9" s="42">
        <f t="shared" si="4"/>
        <v>-2868.369999999999</v>
      </c>
    </row>
    <row r="10" spans="1:13" ht="16.5">
      <c r="A10" s="6" t="s">
        <v>47</v>
      </c>
      <c r="B10" s="3" t="s">
        <v>48</v>
      </c>
      <c r="C10" s="31">
        <v>20431</v>
      </c>
      <c r="D10" s="31">
        <v>27081</v>
      </c>
      <c r="E10" s="31">
        <v>27242.86</v>
      </c>
      <c r="F10" s="32">
        <f t="shared" si="0"/>
        <v>100.59768841623278</v>
      </c>
      <c r="G10" s="32">
        <f t="shared" si="1"/>
        <v>133.34080563849054</v>
      </c>
      <c r="H10" s="22"/>
      <c r="I10" s="31">
        <v>21688.28</v>
      </c>
      <c r="J10" s="38">
        <f t="shared" si="2"/>
        <v>5554.5800000000017</v>
      </c>
      <c r="K10" s="39">
        <f t="shared" si="3"/>
        <v>125.61097514417926</v>
      </c>
      <c r="L10" s="38">
        <v>25093</v>
      </c>
      <c r="M10" s="38">
        <f t="shared" si="4"/>
        <v>-2149.8600000000006</v>
      </c>
    </row>
    <row r="11" spans="1:13" ht="27">
      <c r="A11" s="6" t="s">
        <v>38</v>
      </c>
      <c r="B11" s="3" t="s">
        <v>3</v>
      </c>
      <c r="C11" s="32">
        <v>0</v>
      </c>
      <c r="D11" s="32">
        <v>18</v>
      </c>
      <c r="E11" s="32">
        <v>16.91</v>
      </c>
      <c r="F11" s="32">
        <f t="shared" si="0"/>
        <v>93.944444444444443</v>
      </c>
      <c r="G11" s="32">
        <v>0</v>
      </c>
      <c r="H11" s="22" t="s">
        <v>80</v>
      </c>
      <c r="I11" s="32">
        <v>2191.6999999999998</v>
      </c>
      <c r="J11" s="40">
        <f t="shared" si="2"/>
        <v>-2174.79</v>
      </c>
      <c r="K11" s="39">
        <f t="shared" si="3"/>
        <v>0.77154720080302974</v>
      </c>
      <c r="L11" s="38">
        <v>0</v>
      </c>
      <c r="M11" s="40">
        <f t="shared" si="4"/>
        <v>-16.91</v>
      </c>
    </row>
    <row r="12" spans="1:13" ht="16.5">
      <c r="A12" s="6" t="s">
        <v>37</v>
      </c>
      <c r="B12" s="3" t="s">
        <v>14</v>
      </c>
      <c r="C12" s="31">
        <v>772</v>
      </c>
      <c r="D12" s="31">
        <v>2737.5</v>
      </c>
      <c r="E12" s="31">
        <v>2737.62</v>
      </c>
      <c r="F12" s="32">
        <f t="shared" si="0"/>
        <v>100.00438356164383</v>
      </c>
      <c r="G12" s="32">
        <f t="shared" si="1"/>
        <v>354.61398963730568</v>
      </c>
      <c r="H12" s="22"/>
      <c r="I12" s="31">
        <v>2149.02</v>
      </c>
      <c r="J12" s="38">
        <f t="shared" si="2"/>
        <v>588.59999999999991</v>
      </c>
      <c r="K12" s="39">
        <f t="shared" si="3"/>
        <v>127.38922857860793</v>
      </c>
      <c r="L12" s="38">
        <v>1995</v>
      </c>
      <c r="M12" s="40">
        <f t="shared" si="4"/>
        <v>-742.61999999999989</v>
      </c>
    </row>
    <row r="13" spans="1:13" ht="27">
      <c r="A13" s="6" t="s">
        <v>40</v>
      </c>
      <c r="B13" s="3" t="s">
        <v>58</v>
      </c>
      <c r="C13" s="31">
        <v>1360</v>
      </c>
      <c r="D13" s="31">
        <v>1100</v>
      </c>
      <c r="E13" s="31">
        <v>1168.98</v>
      </c>
      <c r="F13" s="32">
        <f>E13/D13*100</f>
        <v>106.27090909090909</v>
      </c>
      <c r="G13" s="32">
        <f t="shared" si="1"/>
        <v>85.954411764705881</v>
      </c>
      <c r="H13" s="45" t="s">
        <v>104</v>
      </c>
      <c r="I13" s="31">
        <v>1505.02</v>
      </c>
      <c r="J13" s="40">
        <f t="shared" si="2"/>
        <v>-336.03999999999996</v>
      </c>
      <c r="K13" s="39">
        <f t="shared" si="3"/>
        <v>77.672057514185852</v>
      </c>
      <c r="L13" s="38">
        <v>1210</v>
      </c>
      <c r="M13" s="38">
        <f t="shared" si="4"/>
        <v>41.019999999999982</v>
      </c>
    </row>
    <row r="14" spans="1:13" ht="16.5">
      <c r="A14" s="6" t="s">
        <v>91</v>
      </c>
      <c r="B14" s="11" t="s">
        <v>90</v>
      </c>
      <c r="C14" s="31">
        <v>0</v>
      </c>
      <c r="D14" s="31">
        <v>0</v>
      </c>
      <c r="E14" s="31">
        <v>0</v>
      </c>
      <c r="F14" s="32" t="e">
        <f>E14/D14*100</f>
        <v>#DIV/0!</v>
      </c>
      <c r="G14" s="32" t="e">
        <f t="shared" si="1"/>
        <v>#DIV/0!</v>
      </c>
      <c r="H14" s="22"/>
      <c r="I14" s="31">
        <v>0</v>
      </c>
      <c r="J14" s="38">
        <f t="shared" si="2"/>
        <v>0</v>
      </c>
      <c r="K14" s="39" t="e">
        <f t="shared" si="3"/>
        <v>#DIV/0!</v>
      </c>
      <c r="L14" s="38">
        <f>L15+L16</f>
        <v>12860</v>
      </c>
      <c r="M14" s="38">
        <f t="shared" si="4"/>
        <v>12860</v>
      </c>
    </row>
    <row r="15" spans="1:13" ht="16.5">
      <c r="A15" s="6" t="s">
        <v>92</v>
      </c>
      <c r="B15" s="3" t="s">
        <v>94</v>
      </c>
      <c r="C15" s="31">
        <v>0</v>
      </c>
      <c r="D15" s="31">
        <v>0</v>
      </c>
      <c r="E15" s="31">
        <v>0</v>
      </c>
      <c r="F15" s="32" t="e">
        <f>E15/D15*100</f>
        <v>#DIV/0!</v>
      </c>
      <c r="G15" s="32" t="e">
        <f t="shared" si="1"/>
        <v>#DIV/0!</v>
      </c>
      <c r="H15" s="22"/>
      <c r="I15" s="31">
        <v>0</v>
      </c>
      <c r="J15" s="38">
        <f t="shared" si="2"/>
        <v>0</v>
      </c>
      <c r="K15" s="39" t="e">
        <f t="shared" si="3"/>
        <v>#DIV/0!</v>
      </c>
      <c r="L15" s="38">
        <v>5235</v>
      </c>
      <c r="M15" s="38">
        <f t="shared" si="4"/>
        <v>5235</v>
      </c>
    </row>
    <row r="16" spans="1:13" ht="16.5">
      <c r="A16" s="6" t="s">
        <v>93</v>
      </c>
      <c r="B16" s="3" t="s">
        <v>95</v>
      </c>
      <c r="C16" s="31">
        <v>0</v>
      </c>
      <c r="D16" s="31">
        <v>0</v>
      </c>
      <c r="E16" s="31">
        <v>0</v>
      </c>
      <c r="F16" s="32" t="e">
        <f>E16/D16*100</f>
        <v>#DIV/0!</v>
      </c>
      <c r="G16" s="32" t="e">
        <f t="shared" si="1"/>
        <v>#DIV/0!</v>
      </c>
      <c r="H16" s="22"/>
      <c r="I16" s="31">
        <v>0</v>
      </c>
      <c r="J16" s="38">
        <f t="shared" si="2"/>
        <v>0</v>
      </c>
      <c r="K16" s="39" t="e">
        <f t="shared" si="3"/>
        <v>#DIV/0!</v>
      </c>
      <c r="L16" s="38">
        <v>7625</v>
      </c>
      <c r="M16" s="38">
        <f t="shared" si="4"/>
        <v>7625</v>
      </c>
    </row>
    <row r="17" spans="1:13" ht="39.75" customHeight="1">
      <c r="A17" s="6" t="s">
        <v>24</v>
      </c>
      <c r="B17" s="13" t="s">
        <v>4</v>
      </c>
      <c r="C17" s="31">
        <v>2355</v>
      </c>
      <c r="D17" s="31">
        <v>2520</v>
      </c>
      <c r="E17" s="31">
        <v>2524.81</v>
      </c>
      <c r="F17" s="32">
        <f>E17/D17*100</f>
        <v>100.19087301587302</v>
      </c>
      <c r="G17" s="32">
        <f t="shared" si="1"/>
        <v>107.21061571125266</v>
      </c>
      <c r="H17" s="22"/>
      <c r="I17" s="31">
        <v>1961.04</v>
      </c>
      <c r="J17" s="38">
        <f t="shared" si="2"/>
        <v>563.77</v>
      </c>
      <c r="K17" s="39">
        <f t="shared" si="3"/>
        <v>128.74852119283645</v>
      </c>
      <c r="L17" s="38">
        <v>2299</v>
      </c>
      <c r="M17" s="40">
        <f t="shared" si="4"/>
        <v>-225.80999999999995</v>
      </c>
    </row>
    <row r="18" spans="1:13" ht="16.5">
      <c r="A18" s="6"/>
      <c r="B18" s="17" t="s">
        <v>16</v>
      </c>
      <c r="C18" s="29">
        <f>C19+C26+C28+C29+C32+C33</f>
        <v>6308</v>
      </c>
      <c r="D18" s="29">
        <f>D19+D26+D28+D29+D32+D33</f>
        <v>14422.359999999999</v>
      </c>
      <c r="E18" s="29">
        <f>E19+E26+E28+E29+E32+E33</f>
        <v>14540.97</v>
      </c>
      <c r="F18" s="30">
        <f t="shared" ref="F18:F23" si="9">E18/D18*100</f>
        <v>100.82240354560558</v>
      </c>
      <c r="G18" s="30">
        <f t="shared" ref="G18:G23" si="10">E18/C18*100</f>
        <v>230.51632847178186</v>
      </c>
      <c r="H18" s="24"/>
      <c r="I18" s="29">
        <v>13923.07</v>
      </c>
      <c r="J18" s="36">
        <f t="shared" si="2"/>
        <v>617.89999999999964</v>
      </c>
      <c r="K18" s="37">
        <f t="shared" si="3"/>
        <v>104.43795800782442</v>
      </c>
      <c r="L18" s="36">
        <f>L19+L26+L28+L29+L32+L33</f>
        <v>10790</v>
      </c>
      <c r="M18" s="42">
        <f t="shared" si="4"/>
        <v>-3750.9699999999993</v>
      </c>
    </row>
    <row r="19" spans="1:13" ht="40.5">
      <c r="A19" s="6" t="s">
        <v>25</v>
      </c>
      <c r="B19" s="10" t="s">
        <v>5</v>
      </c>
      <c r="C19" s="29">
        <f>SUM(C20:C25)</f>
        <v>3282</v>
      </c>
      <c r="D19" s="29">
        <f>SUM(D20:D25)</f>
        <v>3797.04</v>
      </c>
      <c r="E19" s="29">
        <f>SUM(E20:E25)</f>
        <v>3700.41</v>
      </c>
      <c r="F19" s="30">
        <f t="shared" si="9"/>
        <v>97.455122937867387</v>
      </c>
      <c r="G19" s="30">
        <f t="shared" si="10"/>
        <v>112.74862888482633</v>
      </c>
      <c r="H19" s="24"/>
      <c r="I19" s="29">
        <v>3998.33</v>
      </c>
      <c r="J19" s="42">
        <f t="shared" si="2"/>
        <v>-297.92000000000007</v>
      </c>
      <c r="K19" s="37">
        <f t="shared" si="3"/>
        <v>92.548889161224807</v>
      </c>
      <c r="L19" s="36">
        <f>SUM(L20:L25)</f>
        <v>4566</v>
      </c>
      <c r="M19" s="36">
        <f t="shared" si="4"/>
        <v>865.59000000000015</v>
      </c>
    </row>
    <row r="20" spans="1:13" ht="46.5" customHeight="1">
      <c r="A20" s="6" t="s">
        <v>46</v>
      </c>
      <c r="B20" s="3" t="s">
        <v>17</v>
      </c>
      <c r="C20" s="31">
        <v>2520</v>
      </c>
      <c r="D20" s="31">
        <v>2270</v>
      </c>
      <c r="E20" s="31">
        <v>2107.12</v>
      </c>
      <c r="F20" s="32">
        <f t="shared" si="9"/>
        <v>92.824669603524228</v>
      </c>
      <c r="G20" s="32">
        <f t="shared" si="10"/>
        <v>83.615873015873007</v>
      </c>
      <c r="H20" s="22" t="s">
        <v>98</v>
      </c>
      <c r="I20" s="31">
        <v>2875.64</v>
      </c>
      <c r="J20" s="40">
        <f t="shared" si="2"/>
        <v>-768.52</v>
      </c>
      <c r="K20" s="39">
        <f t="shared" si="3"/>
        <v>73.274818822940276</v>
      </c>
      <c r="L20" s="38">
        <v>3215</v>
      </c>
      <c r="M20" s="38">
        <f t="shared" si="4"/>
        <v>1107.8800000000001</v>
      </c>
    </row>
    <row r="21" spans="1:13" ht="54">
      <c r="A21" s="6" t="s">
        <v>26</v>
      </c>
      <c r="B21" s="3" t="s">
        <v>19</v>
      </c>
      <c r="C21" s="31">
        <v>372</v>
      </c>
      <c r="D21" s="31">
        <v>260</v>
      </c>
      <c r="E21" s="31">
        <v>254.67</v>
      </c>
      <c r="F21" s="32">
        <f t="shared" si="9"/>
        <v>97.949999999999989</v>
      </c>
      <c r="G21" s="32">
        <f t="shared" si="10"/>
        <v>68.459677419354833</v>
      </c>
      <c r="H21" s="22"/>
      <c r="I21" s="31">
        <v>210.35</v>
      </c>
      <c r="J21" s="38">
        <f t="shared" si="2"/>
        <v>44.319999999999993</v>
      </c>
      <c r="K21" s="39">
        <f t="shared" si="3"/>
        <v>121.06964582838127</v>
      </c>
      <c r="L21" s="38">
        <v>183</v>
      </c>
      <c r="M21" s="40">
        <f t="shared" si="4"/>
        <v>-71.669999999999987</v>
      </c>
    </row>
    <row r="22" spans="1:13" ht="40.5">
      <c r="A22" s="6" t="s">
        <v>54</v>
      </c>
      <c r="B22" s="3" t="s">
        <v>55</v>
      </c>
      <c r="C22" s="31">
        <v>372</v>
      </c>
      <c r="D22" s="31">
        <v>994.5</v>
      </c>
      <c r="E22" s="31">
        <v>1065.98</v>
      </c>
      <c r="F22" s="32">
        <f t="shared" si="9"/>
        <v>107.18753142282553</v>
      </c>
      <c r="G22" s="32">
        <f t="shared" si="10"/>
        <v>286.55376344086022</v>
      </c>
      <c r="H22" s="22"/>
      <c r="I22" s="31">
        <v>759.29</v>
      </c>
      <c r="J22" s="38">
        <f t="shared" ref="J22:J23" si="11">E22-I22</f>
        <v>306.69000000000005</v>
      </c>
      <c r="K22" s="39">
        <f t="shared" si="3"/>
        <v>140.39168170264327</v>
      </c>
      <c r="L22" s="41">
        <v>831</v>
      </c>
      <c r="M22" s="40">
        <f t="shared" si="4"/>
        <v>-234.98000000000002</v>
      </c>
    </row>
    <row r="23" spans="1:13" ht="40.5">
      <c r="A23" s="6" t="s">
        <v>96</v>
      </c>
      <c r="B23" s="3" t="s">
        <v>97</v>
      </c>
      <c r="C23" s="31">
        <v>0</v>
      </c>
      <c r="D23" s="31">
        <v>0</v>
      </c>
      <c r="E23" s="31">
        <v>0</v>
      </c>
      <c r="F23" s="32" t="e">
        <f t="shared" si="9"/>
        <v>#DIV/0!</v>
      </c>
      <c r="G23" s="32" t="e">
        <f t="shared" si="10"/>
        <v>#DIV/0!</v>
      </c>
      <c r="H23" s="22"/>
      <c r="I23" s="31">
        <v>0</v>
      </c>
      <c r="J23" s="38">
        <f t="shared" si="11"/>
        <v>0</v>
      </c>
      <c r="K23" s="39" t="e">
        <f t="shared" si="3"/>
        <v>#DIV/0!</v>
      </c>
      <c r="L23" s="41">
        <v>60</v>
      </c>
      <c r="M23" s="38">
        <f t="shared" si="4"/>
        <v>60</v>
      </c>
    </row>
    <row r="24" spans="1:13" ht="54">
      <c r="A24" s="6" t="s">
        <v>68</v>
      </c>
      <c r="B24" s="3" t="s">
        <v>69</v>
      </c>
      <c r="C24" s="31">
        <v>0</v>
      </c>
      <c r="D24" s="31">
        <v>247.54</v>
      </c>
      <c r="E24" s="31">
        <v>247.54</v>
      </c>
      <c r="F24" s="32">
        <f t="shared" ref="F24" si="12">E24/D24*100</f>
        <v>100</v>
      </c>
      <c r="G24" s="32" t="e">
        <f t="shared" ref="G24" si="13">E24/C24*100</f>
        <v>#DIV/0!</v>
      </c>
      <c r="H24" s="22"/>
      <c r="I24" s="31">
        <v>130.99</v>
      </c>
      <c r="J24" s="38">
        <f t="shared" ref="J24" si="14">E24-I24</f>
        <v>116.54999999999998</v>
      </c>
      <c r="K24" s="39">
        <f t="shared" ref="K24" si="15">E24/I24*100</f>
        <v>188.97625772959765</v>
      </c>
      <c r="L24" s="41">
        <v>126</v>
      </c>
      <c r="M24" s="40">
        <f t="shared" si="4"/>
        <v>-121.53999999999999</v>
      </c>
    </row>
    <row r="25" spans="1:13" ht="27">
      <c r="A25" s="6" t="s">
        <v>27</v>
      </c>
      <c r="B25" s="3" t="s">
        <v>18</v>
      </c>
      <c r="C25" s="31">
        <v>18</v>
      </c>
      <c r="D25" s="31">
        <v>25</v>
      </c>
      <c r="E25" s="31">
        <v>25.1</v>
      </c>
      <c r="F25" s="32">
        <f>E25/D25*100</f>
        <v>100.4</v>
      </c>
      <c r="G25" s="32">
        <f t="shared" ref="G25:G32" si="16">E25/C25*100</f>
        <v>139.44444444444446</v>
      </c>
      <c r="H25" s="22"/>
      <c r="I25" s="31">
        <v>22.06</v>
      </c>
      <c r="J25" s="38">
        <f t="shared" si="2"/>
        <v>3.0400000000000027</v>
      </c>
      <c r="K25" s="39">
        <f t="shared" si="3"/>
        <v>113.78059836808706</v>
      </c>
      <c r="L25" s="41">
        <v>151</v>
      </c>
      <c r="M25" s="38">
        <f t="shared" si="4"/>
        <v>125.9</v>
      </c>
    </row>
    <row r="26" spans="1:13" ht="27">
      <c r="A26" s="6" t="s">
        <v>28</v>
      </c>
      <c r="B26" s="11" t="s">
        <v>6</v>
      </c>
      <c r="C26" s="29">
        <f>C27</f>
        <v>282</v>
      </c>
      <c r="D26" s="29">
        <f>D27</f>
        <v>200</v>
      </c>
      <c r="E26" s="29">
        <f t="shared" ref="E26" si="17">E27</f>
        <v>200.1</v>
      </c>
      <c r="F26" s="30">
        <f>E26/D26*100</f>
        <v>100.05</v>
      </c>
      <c r="G26" s="30">
        <f t="shared" si="16"/>
        <v>70.957446808510639</v>
      </c>
      <c r="H26" s="24"/>
      <c r="I26" s="29">
        <v>386.4</v>
      </c>
      <c r="J26" s="40">
        <f t="shared" si="2"/>
        <v>-186.29999999999998</v>
      </c>
      <c r="K26" s="39">
        <f t="shared" si="3"/>
        <v>51.785714285714292</v>
      </c>
      <c r="L26" s="36">
        <f>L27</f>
        <v>192</v>
      </c>
      <c r="M26" s="40">
        <f t="shared" si="4"/>
        <v>-8.0999999999999943</v>
      </c>
    </row>
    <row r="27" spans="1:13" ht="16.5">
      <c r="A27" s="6" t="s">
        <v>29</v>
      </c>
      <c r="B27" s="13" t="s">
        <v>7</v>
      </c>
      <c r="C27" s="31">
        <v>282</v>
      </c>
      <c r="D27" s="31">
        <v>200</v>
      </c>
      <c r="E27" s="31">
        <v>200.1</v>
      </c>
      <c r="F27" s="32">
        <f>E27/D27*100</f>
        <v>100.05</v>
      </c>
      <c r="G27" s="32">
        <f t="shared" si="16"/>
        <v>70.957446808510639</v>
      </c>
      <c r="H27" s="22"/>
      <c r="I27" s="31">
        <v>386.5</v>
      </c>
      <c r="J27" s="40">
        <f t="shared" si="2"/>
        <v>-186.4</v>
      </c>
      <c r="K27" s="39">
        <f t="shared" si="3"/>
        <v>51.77231565329884</v>
      </c>
      <c r="L27" s="38">
        <v>192</v>
      </c>
      <c r="M27" s="40">
        <f t="shared" si="4"/>
        <v>-8.0999999999999943</v>
      </c>
    </row>
    <row r="28" spans="1:13" ht="16.5">
      <c r="A28" s="6" t="s">
        <v>35</v>
      </c>
      <c r="B28" s="13" t="s">
        <v>51</v>
      </c>
      <c r="C28" s="31">
        <v>8</v>
      </c>
      <c r="D28" s="31">
        <v>198.8</v>
      </c>
      <c r="E28" s="31">
        <v>214.33</v>
      </c>
      <c r="F28" s="32">
        <f>E28/D28*100</f>
        <v>107.81187122736418</v>
      </c>
      <c r="G28" s="32">
        <f t="shared" si="16"/>
        <v>2679.125</v>
      </c>
      <c r="H28" s="22" t="s">
        <v>99</v>
      </c>
      <c r="I28" s="31">
        <v>16.57</v>
      </c>
      <c r="J28" s="40">
        <f t="shared" si="2"/>
        <v>197.76000000000002</v>
      </c>
      <c r="K28" s="39">
        <f t="shared" si="3"/>
        <v>1293.4821967410985</v>
      </c>
      <c r="L28" s="38">
        <v>14</v>
      </c>
      <c r="M28" s="40">
        <f t="shared" si="4"/>
        <v>-200.33</v>
      </c>
    </row>
    <row r="29" spans="1:13" ht="27">
      <c r="A29" s="6" t="s">
        <v>30</v>
      </c>
      <c r="B29" s="10" t="s">
        <v>8</v>
      </c>
      <c r="C29" s="29">
        <f>SUM(C30:C31)</f>
        <v>1438</v>
      </c>
      <c r="D29" s="29">
        <f>SUM(D30:D31)</f>
        <v>4182.5</v>
      </c>
      <c r="E29" s="29">
        <f>SUM(E30:E31)</f>
        <v>4155.17</v>
      </c>
      <c r="F29" s="30">
        <f t="shared" ref="F29:F32" si="18">E29/D29*100</f>
        <v>99.346563060370599</v>
      </c>
      <c r="G29" s="30">
        <f t="shared" si="16"/>
        <v>288.9547983310153</v>
      </c>
      <c r="H29" s="24"/>
      <c r="I29" s="29">
        <v>6013.93</v>
      </c>
      <c r="J29" s="40">
        <f t="shared" si="2"/>
        <v>-1858.7600000000002</v>
      </c>
      <c r="K29" s="39">
        <f t="shared" si="3"/>
        <v>69.0924237561794</v>
      </c>
      <c r="L29" s="36">
        <f>SUM(L30:L31)</f>
        <v>1815</v>
      </c>
      <c r="M29" s="40">
        <f t="shared" si="4"/>
        <v>-2340.17</v>
      </c>
    </row>
    <row r="30" spans="1:13" ht="40.5">
      <c r="A30" s="6" t="s">
        <v>39</v>
      </c>
      <c r="B30" s="3" t="s">
        <v>12</v>
      </c>
      <c r="C30" s="31">
        <v>158</v>
      </c>
      <c r="D30" s="31">
        <v>890</v>
      </c>
      <c r="E30" s="31">
        <v>881.45</v>
      </c>
      <c r="F30" s="32">
        <f t="shared" si="18"/>
        <v>99.039325842696641</v>
      </c>
      <c r="G30" s="32">
        <f t="shared" si="16"/>
        <v>557.87974683544303</v>
      </c>
      <c r="H30" s="22"/>
      <c r="I30" s="31">
        <v>1526.53</v>
      </c>
      <c r="J30" s="40">
        <f t="shared" si="2"/>
        <v>-645.07999999999993</v>
      </c>
      <c r="K30" s="39">
        <f t="shared" si="3"/>
        <v>57.742068613129128</v>
      </c>
      <c r="L30" s="38">
        <v>243</v>
      </c>
      <c r="M30" s="40">
        <f t="shared" si="4"/>
        <v>-638.45000000000005</v>
      </c>
    </row>
    <row r="31" spans="1:13" ht="42.75" customHeight="1">
      <c r="A31" s="6" t="s">
        <v>65</v>
      </c>
      <c r="B31" s="26" t="s">
        <v>64</v>
      </c>
      <c r="C31" s="31">
        <v>1280</v>
      </c>
      <c r="D31" s="31">
        <v>3292.5</v>
      </c>
      <c r="E31" s="31">
        <v>3273.72</v>
      </c>
      <c r="F31" s="32">
        <f t="shared" si="18"/>
        <v>99.429612756264234</v>
      </c>
      <c r="G31" s="32">
        <f t="shared" si="16"/>
        <v>255.75937499999998</v>
      </c>
      <c r="H31" s="22"/>
      <c r="I31" s="31">
        <v>4487.3999999999996</v>
      </c>
      <c r="J31" s="40">
        <f t="shared" si="2"/>
        <v>-1213.6799999999998</v>
      </c>
      <c r="K31" s="39">
        <f t="shared" si="3"/>
        <v>72.953603422917496</v>
      </c>
      <c r="L31" s="41">
        <v>1572</v>
      </c>
      <c r="M31" s="40">
        <f t="shared" si="4"/>
        <v>-1701.7199999999998</v>
      </c>
    </row>
    <row r="32" spans="1:13" ht="16.5">
      <c r="A32" s="6" t="s">
        <v>31</v>
      </c>
      <c r="B32" s="11" t="s">
        <v>9</v>
      </c>
      <c r="C32" s="31">
        <v>1298</v>
      </c>
      <c r="D32" s="31">
        <v>5715.46</v>
      </c>
      <c r="E32" s="31">
        <v>5905.74</v>
      </c>
      <c r="F32" s="32">
        <f t="shared" si="18"/>
        <v>103.32921584614361</v>
      </c>
      <c r="G32" s="32">
        <f t="shared" si="16"/>
        <v>454.98767334360554</v>
      </c>
      <c r="H32" s="22"/>
      <c r="I32" s="31">
        <v>3502.95</v>
      </c>
      <c r="J32" s="38">
        <f t="shared" si="2"/>
        <v>2402.79</v>
      </c>
      <c r="K32" s="39">
        <f t="shared" si="3"/>
        <v>168.59332848028089</v>
      </c>
      <c r="L32" s="38">
        <v>4203</v>
      </c>
      <c r="M32" s="40">
        <f t="shared" si="4"/>
        <v>-1702.7399999999998</v>
      </c>
    </row>
    <row r="33" spans="1:13" ht="22.5">
      <c r="A33" s="6" t="s">
        <v>32</v>
      </c>
      <c r="B33" s="11" t="s">
        <v>10</v>
      </c>
      <c r="C33" s="31">
        <v>0</v>
      </c>
      <c r="D33" s="31">
        <v>328.56</v>
      </c>
      <c r="E33" s="33">
        <v>365.22</v>
      </c>
      <c r="F33" s="32">
        <f t="shared" ref="F33" si="19">E33/D33*100</f>
        <v>111.15777940102265</v>
      </c>
      <c r="G33" s="32" t="e">
        <f t="shared" ref="G33" si="20">E33/C33*100</f>
        <v>#DIV/0!</v>
      </c>
      <c r="H33" s="22" t="s">
        <v>57</v>
      </c>
      <c r="I33" s="33">
        <v>4.8899999999999997</v>
      </c>
      <c r="J33" s="38">
        <f t="shared" si="2"/>
        <v>360.33000000000004</v>
      </c>
      <c r="K33" s="39">
        <f t="shared" si="3"/>
        <v>7468.7116564417192</v>
      </c>
      <c r="L33" s="38">
        <v>0</v>
      </c>
      <c r="M33" s="38">
        <f t="shared" si="4"/>
        <v>-365.22</v>
      </c>
    </row>
    <row r="34" spans="1:13" ht="16.5">
      <c r="A34" s="5" t="s">
        <v>33</v>
      </c>
      <c r="B34" s="11" t="s">
        <v>11</v>
      </c>
      <c r="C34" s="29">
        <f>SUM(C35:C44)</f>
        <v>582675.05000000005</v>
      </c>
      <c r="D34" s="29">
        <f>SUM(D35:D44)</f>
        <v>690418.06</v>
      </c>
      <c r="E34" s="29">
        <f>SUM(E35:E44)</f>
        <v>635739.32999999996</v>
      </c>
      <c r="F34" s="30">
        <f t="shared" ref="F34:F41" si="21">E34/D34*100</f>
        <v>92.080344769660272</v>
      </c>
      <c r="G34" s="30">
        <f t="shared" ref="G34:G38" si="22">E34/C34*100</f>
        <v>109.10701084592517</v>
      </c>
      <c r="H34" s="24"/>
      <c r="I34" s="29">
        <f>SUM(I35:I44)</f>
        <v>511128.96</v>
      </c>
      <c r="J34" s="36">
        <f t="shared" si="2"/>
        <v>124610.36999999994</v>
      </c>
      <c r="K34" s="37">
        <f t="shared" si="3"/>
        <v>124.37943841022036</v>
      </c>
      <c r="L34" s="36">
        <f>SUM(L35:L44)</f>
        <v>822479.11</v>
      </c>
      <c r="M34" s="36">
        <f t="shared" si="4"/>
        <v>186739.78000000003</v>
      </c>
    </row>
    <row r="35" spans="1:13" ht="31.5">
      <c r="A35" s="6" t="s">
        <v>70</v>
      </c>
      <c r="B35" s="26" t="s">
        <v>60</v>
      </c>
      <c r="C35" s="34">
        <v>140990.1</v>
      </c>
      <c r="D35" s="34">
        <v>166073.20000000001</v>
      </c>
      <c r="E35" s="34">
        <v>166073.20000000001</v>
      </c>
      <c r="F35" s="32">
        <f t="shared" si="21"/>
        <v>100</v>
      </c>
      <c r="G35" s="32">
        <f t="shared" si="22"/>
        <v>117.79068175708791</v>
      </c>
      <c r="H35" s="22"/>
      <c r="I35" s="34">
        <v>139516.78</v>
      </c>
      <c r="J35" s="38">
        <f t="shared" si="2"/>
        <v>26556.420000000013</v>
      </c>
      <c r="K35" s="39">
        <f t="shared" si="3"/>
        <v>119.03457060863933</v>
      </c>
      <c r="L35" s="38">
        <v>167326.5</v>
      </c>
      <c r="M35" s="38">
        <f t="shared" si="4"/>
        <v>1253.2999999999884</v>
      </c>
    </row>
    <row r="36" spans="1:13" ht="32.25" customHeight="1">
      <c r="A36" s="6" t="s">
        <v>71</v>
      </c>
      <c r="B36" s="26" t="s">
        <v>59</v>
      </c>
      <c r="C36" s="34">
        <v>220017.52</v>
      </c>
      <c r="D36" s="34">
        <v>294547.84000000003</v>
      </c>
      <c r="E36" s="34">
        <v>239663.2</v>
      </c>
      <c r="F36" s="32">
        <f t="shared" si="21"/>
        <v>81.366476834459206</v>
      </c>
      <c r="G36" s="32">
        <f t="shared" si="22"/>
        <v>108.92914346093893</v>
      </c>
      <c r="H36" s="22" t="s">
        <v>100</v>
      </c>
      <c r="I36" s="34">
        <v>152764.79</v>
      </c>
      <c r="J36" s="38">
        <f t="shared" si="2"/>
        <v>86898.41</v>
      </c>
      <c r="K36" s="39">
        <f t="shared" si="3"/>
        <v>156.88379501585413</v>
      </c>
      <c r="L36" s="38">
        <v>357711.6</v>
      </c>
      <c r="M36" s="38">
        <f t="shared" si="4"/>
        <v>118048.39999999997</v>
      </c>
    </row>
    <row r="37" spans="1:13" ht="31.5">
      <c r="A37" s="6" t="s">
        <v>72</v>
      </c>
      <c r="B37" s="27" t="s">
        <v>61</v>
      </c>
      <c r="C37" s="34">
        <v>213389.12</v>
      </c>
      <c r="D37" s="34">
        <v>220167.06</v>
      </c>
      <c r="E37" s="34">
        <v>220167.11</v>
      </c>
      <c r="F37" s="32">
        <f t="shared" si="21"/>
        <v>100.00002271002755</v>
      </c>
      <c r="G37" s="32">
        <f t="shared" si="22"/>
        <v>103.17635219640064</v>
      </c>
      <c r="H37" s="22"/>
      <c r="I37" s="34">
        <v>207665.63</v>
      </c>
      <c r="J37" s="38">
        <f t="shared" si="2"/>
        <v>12501.479999999981</v>
      </c>
      <c r="K37" s="39">
        <f t="shared" si="3"/>
        <v>106.02000436952422</v>
      </c>
      <c r="L37" s="38">
        <v>227388.93</v>
      </c>
      <c r="M37" s="38">
        <f t="shared" si="4"/>
        <v>7221.820000000007</v>
      </c>
    </row>
    <row r="38" spans="1:13" ht="16.5">
      <c r="A38" s="6" t="s">
        <v>73</v>
      </c>
      <c r="B38" s="28" t="s">
        <v>62</v>
      </c>
      <c r="C38" s="34">
        <v>8278.31</v>
      </c>
      <c r="D38" s="34">
        <v>9483.9599999999991</v>
      </c>
      <c r="E38" s="34">
        <v>9321.35</v>
      </c>
      <c r="F38" s="32">
        <f t="shared" si="21"/>
        <v>98.285420857953866</v>
      </c>
      <c r="G38" s="32">
        <f t="shared" si="22"/>
        <v>112.59967312168789</v>
      </c>
      <c r="H38" s="22"/>
      <c r="I38" s="34">
        <v>11614.05</v>
      </c>
      <c r="J38" s="38">
        <f t="shared" si="2"/>
        <v>-2292.6999999999989</v>
      </c>
      <c r="K38" s="39">
        <f t="shared" si="3"/>
        <v>80.259254954128849</v>
      </c>
      <c r="L38" s="38">
        <v>70052.08</v>
      </c>
      <c r="M38" s="38">
        <f t="shared" si="4"/>
        <v>60730.73</v>
      </c>
    </row>
    <row r="39" spans="1:13" ht="47.25">
      <c r="A39" s="6" t="s">
        <v>79</v>
      </c>
      <c r="B39" s="28" t="s">
        <v>77</v>
      </c>
      <c r="C39" s="34"/>
      <c r="D39" s="34"/>
      <c r="E39" s="34">
        <v>0</v>
      </c>
      <c r="F39" s="32" t="e">
        <f t="shared" ref="F39" si="23">E39/D39*100</f>
        <v>#DIV/0!</v>
      </c>
      <c r="G39" s="32" t="e">
        <f t="shared" ref="G39" si="24">E39/C39*100</f>
        <v>#DIV/0!</v>
      </c>
      <c r="H39" s="22"/>
      <c r="I39" s="34">
        <v>39.25</v>
      </c>
      <c r="J39" s="38"/>
      <c r="K39" s="39"/>
      <c r="L39" s="38"/>
      <c r="M39" s="40"/>
    </row>
    <row r="40" spans="1:13" ht="27">
      <c r="A40" s="6" t="s">
        <v>78</v>
      </c>
      <c r="B40" s="4" t="s">
        <v>63</v>
      </c>
      <c r="C40" s="34">
        <v>0</v>
      </c>
      <c r="D40" s="34">
        <v>31</v>
      </c>
      <c r="E40" s="34">
        <v>31</v>
      </c>
      <c r="F40" s="32">
        <f t="shared" ref="F40" si="25">E40/D40*100</f>
        <v>100</v>
      </c>
      <c r="G40" s="32" t="e">
        <f t="shared" ref="G40:G41" si="26">E40/C40*100</f>
        <v>#DIV/0!</v>
      </c>
      <c r="H40" s="22"/>
      <c r="I40" s="34">
        <v>20</v>
      </c>
      <c r="J40" s="38">
        <f t="shared" ref="J40" si="27">E40-I40</f>
        <v>11</v>
      </c>
      <c r="K40" s="39">
        <f t="shared" si="3"/>
        <v>155</v>
      </c>
      <c r="L40" s="38">
        <v>0</v>
      </c>
      <c r="M40" s="40">
        <f t="shared" ref="M40" si="28">L40-E40</f>
        <v>-31</v>
      </c>
    </row>
    <row r="41" spans="1:13" ht="16.5">
      <c r="A41" s="6" t="s">
        <v>41</v>
      </c>
      <c r="B41" s="3" t="s">
        <v>42</v>
      </c>
      <c r="C41" s="34">
        <v>0</v>
      </c>
      <c r="D41" s="34">
        <v>115</v>
      </c>
      <c r="E41" s="34">
        <v>115</v>
      </c>
      <c r="F41" s="32">
        <f t="shared" si="21"/>
        <v>100</v>
      </c>
      <c r="G41" s="32" t="e">
        <f t="shared" si="26"/>
        <v>#DIV/0!</v>
      </c>
      <c r="H41" s="22"/>
      <c r="I41" s="34">
        <v>163.12</v>
      </c>
      <c r="J41" s="40">
        <f t="shared" si="2"/>
        <v>-48.120000000000005</v>
      </c>
      <c r="K41" s="39">
        <f t="shared" si="3"/>
        <v>70.500245218244245</v>
      </c>
      <c r="L41" s="38">
        <v>0</v>
      </c>
      <c r="M41" s="40">
        <f t="shared" si="4"/>
        <v>-115</v>
      </c>
    </row>
    <row r="42" spans="1:13" ht="27.75" customHeight="1">
      <c r="A42" s="7" t="s">
        <v>53</v>
      </c>
      <c r="B42" s="3" t="s">
        <v>56</v>
      </c>
      <c r="C42" s="34"/>
      <c r="D42" s="35"/>
      <c r="E42" s="31">
        <v>395</v>
      </c>
      <c r="F42" s="32"/>
      <c r="G42" s="32"/>
      <c r="H42" s="24"/>
      <c r="I42" s="31">
        <v>177.95</v>
      </c>
      <c r="J42" s="38">
        <f t="shared" si="2"/>
        <v>217.05</v>
      </c>
      <c r="K42" s="39">
        <f t="shared" si="3"/>
        <v>221.97246417533015</v>
      </c>
      <c r="L42" s="38">
        <v>0</v>
      </c>
      <c r="M42" s="40">
        <f t="shared" si="4"/>
        <v>-395</v>
      </c>
    </row>
    <row r="43" spans="1:13" ht="27.75" customHeight="1">
      <c r="A43" s="7" t="s">
        <v>75</v>
      </c>
      <c r="B43" s="3" t="s">
        <v>76</v>
      </c>
      <c r="C43" s="34"/>
      <c r="D43" s="35"/>
      <c r="E43" s="31"/>
      <c r="F43" s="32"/>
      <c r="G43" s="32"/>
      <c r="H43" s="24"/>
      <c r="I43" s="43">
        <v>-177.95</v>
      </c>
      <c r="J43" s="38"/>
      <c r="K43" s="39"/>
      <c r="L43" s="38"/>
      <c r="M43" s="38"/>
    </row>
    <row r="44" spans="1:13" ht="41.25" customHeight="1">
      <c r="A44" s="7" t="s">
        <v>74</v>
      </c>
      <c r="B44" s="3" t="s">
        <v>36</v>
      </c>
      <c r="C44" s="34"/>
      <c r="D44" s="35"/>
      <c r="E44" s="31">
        <v>-26.53</v>
      </c>
      <c r="F44" s="32"/>
      <c r="G44" s="32"/>
      <c r="H44" s="24"/>
      <c r="I44" s="31">
        <v>-654.66</v>
      </c>
      <c r="J44" s="38">
        <f t="shared" si="2"/>
        <v>628.13</v>
      </c>
      <c r="K44" s="39">
        <f t="shared" si="3"/>
        <v>4.0524852595240279</v>
      </c>
      <c r="L44" s="38">
        <v>0</v>
      </c>
      <c r="M44" s="38">
        <f t="shared" si="4"/>
        <v>26.53</v>
      </c>
    </row>
    <row r="45" spans="1:13" ht="16.5">
      <c r="A45" s="2"/>
      <c r="B45" s="12" t="s">
        <v>43</v>
      </c>
      <c r="C45" s="29">
        <f>SUM(C4,C34)</f>
        <v>756227.05</v>
      </c>
      <c r="D45" s="29">
        <f>SUM(D4,D34)</f>
        <v>887076.92</v>
      </c>
      <c r="E45" s="29">
        <f>SUM(E4,E34)</f>
        <v>834560.94</v>
      </c>
      <c r="F45" s="30">
        <f>E45/D45*100</f>
        <v>94.079884301352351</v>
      </c>
      <c r="G45" s="30">
        <f>E45/C45*100</f>
        <v>110.35851468153643</v>
      </c>
      <c r="H45" s="22" t="s">
        <v>52</v>
      </c>
      <c r="I45" s="29">
        <f>SUM(I4,I34)</f>
        <v>670237.76</v>
      </c>
      <c r="J45" s="36">
        <f t="shared" si="2"/>
        <v>164323.17999999993</v>
      </c>
      <c r="K45" s="37">
        <f t="shared" si="3"/>
        <v>124.51714746719134</v>
      </c>
      <c r="L45" s="36">
        <f>SUM(L4,L34)</f>
        <v>1044561.11</v>
      </c>
      <c r="M45" s="36">
        <f>L45-E45</f>
        <v>210000.17000000004</v>
      </c>
    </row>
    <row r="46" spans="1:13">
      <c r="C46" s="1" t="s">
        <v>81</v>
      </c>
    </row>
  </sheetData>
  <mergeCells count="1">
    <mergeCell ref="A1:M1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0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2021 год</vt:lpstr>
      <vt:lpstr>'за 2021 год'!бЮДЖЕТ_2005_НОВ</vt:lpstr>
      <vt:lpstr>'за 2021 год'!бЮДЖЕТ_2005_НОВ.КЛ.</vt:lpstr>
    </vt:vector>
  </TitlesOfParts>
  <Company>Администрация Грязовецкого района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NKA</dc:creator>
  <cp:lastModifiedBy>fin-2</cp:lastModifiedBy>
  <cp:lastPrinted>2017-04-21T14:26:46Z</cp:lastPrinted>
  <dcterms:created xsi:type="dcterms:W3CDTF">2004-12-09T07:13:42Z</dcterms:created>
  <dcterms:modified xsi:type="dcterms:W3CDTF">2023-04-26T07:50:15Z</dcterms:modified>
</cp:coreProperties>
</file>