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2" yWindow="348" windowWidth="19212" windowHeight="7776"/>
  </bookViews>
  <sheets>
    <sheet name="за 2021 год" sheetId="3" r:id="rId1"/>
  </sheets>
  <definedNames>
    <definedName name="бЮДЖЕТ_2005_НОВ" localSheetId="0">'за 2021 год'!$B$1:$B$42</definedName>
    <definedName name="бЮДЖЕТ_2005_НОВ.КЛ." localSheetId="0">'за 2021 год'!$B$1:$B$42</definedName>
  </definedNames>
  <calcPr calcId="125725"/>
</workbook>
</file>

<file path=xl/calcChain.xml><?xml version="1.0" encoding="utf-8"?>
<calcChain xmlns="http://schemas.openxmlformats.org/spreadsheetml/2006/main">
  <c r="G24" i="3"/>
  <c r="G39"/>
  <c r="G37"/>
  <c r="F37"/>
  <c r="G28"/>
  <c r="M20"/>
  <c r="K20"/>
  <c r="J20"/>
  <c r="G20"/>
  <c r="F20"/>
  <c r="I32"/>
  <c r="I27"/>
  <c r="I25" s="1"/>
  <c r="I15" s="1"/>
  <c r="I22"/>
  <c r="I16"/>
  <c r="I9"/>
  <c r="I6"/>
  <c r="I5" s="1"/>
  <c r="I4" s="1"/>
  <c r="I43" s="1"/>
  <c r="G31" l="1"/>
  <c r="F31"/>
  <c r="G38"/>
  <c r="F38"/>
  <c r="E6"/>
  <c r="F12"/>
  <c r="C6"/>
  <c r="E32" l="1"/>
  <c r="F24"/>
  <c r="M40"/>
  <c r="K40"/>
  <c r="K31"/>
  <c r="K19"/>
  <c r="K29"/>
  <c r="M28"/>
  <c r="L6"/>
  <c r="C32"/>
  <c r="C25"/>
  <c r="C22"/>
  <c r="C16"/>
  <c r="C9"/>
  <c r="C5" s="1"/>
  <c r="G19"/>
  <c r="G29"/>
  <c r="F19"/>
  <c r="D25"/>
  <c r="F29"/>
  <c r="F28"/>
  <c r="C15" l="1"/>
  <c r="C4" s="1"/>
  <c r="C43" s="1"/>
  <c r="M19" l="1"/>
  <c r="K38"/>
  <c r="J40"/>
  <c r="J29"/>
  <c r="J19"/>
  <c r="E25" l="1"/>
  <c r="F39"/>
  <c r="G36"/>
  <c r="G11"/>
  <c r="F11"/>
  <c r="E16" l="1"/>
  <c r="M38"/>
  <c r="J38"/>
  <c r="G21"/>
  <c r="D9"/>
  <c r="D22"/>
  <c r="L16" l="1"/>
  <c r="L25"/>
  <c r="F36" l="1"/>
  <c r="F35"/>
  <c r="F34"/>
  <c r="F33"/>
  <c r="F30"/>
  <c r="F27"/>
  <c r="F26"/>
  <c r="F23"/>
  <c r="F21"/>
  <c r="F18"/>
  <c r="F17"/>
  <c r="F14"/>
  <c r="F13"/>
  <c r="F10"/>
  <c r="F8"/>
  <c r="F7"/>
  <c r="D16"/>
  <c r="F16" l="1"/>
  <c r="L32"/>
  <c r="L22"/>
  <c r="L9"/>
  <c r="L5" s="1"/>
  <c r="D6"/>
  <c r="D5" s="1"/>
  <c r="E9"/>
  <c r="E22"/>
  <c r="F25"/>
  <c r="D32"/>
  <c r="M42"/>
  <c r="M39"/>
  <c r="M36"/>
  <c r="M35"/>
  <c r="M34"/>
  <c r="M33"/>
  <c r="M31"/>
  <c r="M30"/>
  <c r="M27"/>
  <c r="M26"/>
  <c r="M24"/>
  <c r="M23"/>
  <c r="M21"/>
  <c r="M18"/>
  <c r="M17"/>
  <c r="M14"/>
  <c r="M13"/>
  <c r="M12"/>
  <c r="M11"/>
  <c r="M10"/>
  <c r="M8"/>
  <c r="M7"/>
  <c r="K42"/>
  <c r="K39"/>
  <c r="K36"/>
  <c r="K35"/>
  <c r="K34"/>
  <c r="K33"/>
  <c r="K30"/>
  <c r="K27"/>
  <c r="K26"/>
  <c r="K24"/>
  <c r="K23"/>
  <c r="K21"/>
  <c r="K18"/>
  <c r="K17"/>
  <c r="K14"/>
  <c r="K13"/>
  <c r="K12"/>
  <c r="K11"/>
  <c r="K10"/>
  <c r="K8"/>
  <c r="K7"/>
  <c r="J42"/>
  <c r="J39"/>
  <c r="J36"/>
  <c r="J35"/>
  <c r="J34"/>
  <c r="J33"/>
  <c r="J31"/>
  <c r="J30"/>
  <c r="J27"/>
  <c r="J26"/>
  <c r="J24"/>
  <c r="J23"/>
  <c r="J21"/>
  <c r="J18"/>
  <c r="J17"/>
  <c r="J14"/>
  <c r="J13"/>
  <c r="J12"/>
  <c r="J11"/>
  <c r="J10"/>
  <c r="J8"/>
  <c r="J7"/>
  <c r="F9" l="1"/>
  <c r="E5"/>
  <c r="M9"/>
  <c r="E15"/>
  <c r="J15" s="1"/>
  <c r="F32"/>
  <c r="K22"/>
  <c r="F22"/>
  <c r="F6"/>
  <c r="M25"/>
  <c r="D15"/>
  <c r="L15"/>
  <c r="M16"/>
  <c r="J25"/>
  <c r="M6"/>
  <c r="J16"/>
  <c r="K16"/>
  <c r="J22"/>
  <c r="M22"/>
  <c r="K25"/>
  <c r="J32"/>
  <c r="M32"/>
  <c r="J9"/>
  <c r="K6"/>
  <c r="K9"/>
  <c r="J6"/>
  <c r="K32"/>
  <c r="F15" l="1"/>
  <c r="F5"/>
  <c r="K15"/>
  <c r="E4"/>
  <c r="E43" s="1"/>
  <c r="M5"/>
  <c r="D4"/>
  <c r="M15"/>
  <c r="L4"/>
  <c r="K5"/>
  <c r="J5"/>
  <c r="L43" l="1"/>
  <c r="M43" s="1"/>
  <c r="M4"/>
  <c r="D43"/>
  <c r="F43" s="1"/>
  <c r="F4"/>
  <c r="K4"/>
  <c r="J4"/>
  <c r="K43" l="1"/>
  <c r="J43"/>
  <c r="G35" l="1"/>
  <c r="G34"/>
  <c r="G33"/>
  <c r="G32"/>
  <c r="G30"/>
  <c r="G27"/>
  <c r="G26"/>
  <c r="G25"/>
  <c r="G23"/>
  <c r="G22"/>
  <c r="G18"/>
  <c r="G17"/>
  <c r="G14"/>
  <c r="G13"/>
  <c r="G12"/>
  <c r="G10"/>
  <c r="G9"/>
  <c r="G8"/>
  <c r="G7"/>
  <c r="G6"/>
  <c r="G5"/>
  <c r="G16"/>
  <c r="G15"/>
  <c r="G4" l="1"/>
  <c r="G43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<sst xmlns="http://schemas.openxmlformats.org/spreadsheetml/2006/main" count="112" uniqueCount="110">
  <si>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</si>
  <si>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</si>
  <si>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</si>
  <si>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</si>
  <si>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</si>
  <si>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</si>
  <si>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</si>
  <si>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</si>
  <si>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</si>
  <si>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</si>
  <si>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</si>
  <si>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</si>
  <si>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</si>
  <si>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</si>
  <si>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</si>
  <si>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</si>
  <si>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</si>
  <si>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</si>
  <si>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</si>
  <si>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</si>
  <si>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</si>
  <si>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</si>
  <si>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</si>
  <si>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</si>
  <si>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</si>
  <si>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</si>
  <si>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</si>
  <si>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</si>
  <si>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</si>
  <si>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</si>
  <si>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</si>
  <si>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</si>
  <si>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</si>
  <si>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</si>
  <si>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</si>
  <si>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1 13 00000 00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</si>
  <si>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</si>
  <si>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</si>
  <si>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</si>
  <si>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1 14 02053 05</t>
  </si>
  <si>
    <t>105  04020 02</t>
  </si>
  <si>
    <t>2 07 05000 05</t>
  </si>
  <si>
    <t>Прочие безвозмездные поступления</t>
  </si>
  <si>
    <t>ВСЕГО ДОХОДОВ</t>
  </si>
  <si>
    <t>Акцизы на нефтепродукты</t>
  </si>
  <si>
    <t>1 03 00000 00</t>
  </si>
  <si>
    <t>1 11 05013 00</t>
  </si>
  <si>
    <t>1 05 01000 02</t>
  </si>
  <si>
    <t>Единый налог по упрощенной системе налогообложения</t>
  </si>
  <si>
    <t>Причины отклонения от первоначального бюджета</t>
  </si>
  <si>
    <t>НАЛОГОВЫЕ И НЕНАЛОГОВЫЕ ДОХОДЫ</t>
  </si>
  <si>
    <t>Прочие доходы от компенсации затрат бюджета</t>
  </si>
  <si>
    <t>х</t>
  </si>
  <si>
    <t>2 18 05000 05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</si>
  <si>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</si>
  <si>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</si>
  <si>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Рост расходов по переданным полномочиям из бюджета области</t>
  </si>
  <si>
    <t xml:space="preserve">Разовые поступления </t>
  </si>
  <si>
    <t>Увеличение объемов по принятым решениям на областном уровне</t>
  </si>
  <si>
    <t>Доходы бюджетов муниципальных районов от возврата организациями остатков субсидий прошлых лет</t>
  </si>
  <si>
    <t>Исполнено за 2020 год</t>
  </si>
  <si>
    <t>Рост (снижение) 2021г. к 2020г.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</si>
  <si>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</si>
  <si>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Продажа земли под объектом недвижимости, включенного в план приватизации в течение отчетного года</t>
  </si>
  <si>
    <t xml:space="preserve">Гашение задолженности по штрафам за 2019 год </t>
  </si>
  <si>
    <t>Уточнение невыясненных платежей, сложившихся на начало года</t>
  </si>
  <si>
    <t xml:space="preserve">Возвраты плательщикам в связи с изменением природоохранного законодательства </t>
  </si>
  <si>
    <t xml:space="preserve">Поступлением задолженности прошлых лет </t>
  </si>
  <si>
    <t>Заключение новых договоров аренды в течение года</t>
  </si>
  <si>
    <t>Рост количества проданных земельных участков</t>
  </si>
  <si>
    <t>Увеличение площади земельных участков в результате их перераспределения</t>
  </si>
  <si>
    <t>Увеличение объема переданных полномочий</t>
  </si>
  <si>
    <t>Выделение субсидий из бюджета области в 2020 году в рамках государственных программ</t>
  </si>
  <si>
    <t>Налог, взимаемый в связи с применением патентной системы налогообложения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</si>
  <si>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</si>
  <si>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</si>
  <si>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 xml:space="preserve">Субвенции бюджетам бюджетной системы Российской Федерации </t>
  </si>
  <si>
    <t>Иные межбюджетные трансферты</t>
  </si>
  <si>
    <t>Безвозмездные поступления от негосударственных организаций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</si>
  <si>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</si>
  <si>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1 14 09000 00</t>
  </si>
  <si>
    <t>Доходы от продажи земельных участков, находящихся в государственной и муниципальной собственности</t>
  </si>
  <si>
    <t>1 14 06000 00</t>
  </si>
  <si>
    <t>Аналитические данные о доходах местного бюджета Устюженского муниципального района за 2021 год  в сравнении с первоначально утвержденным решением о местном бюджете значениями 
и с уточненными значениями с учетом внесенных изменений, а так же фактическими доходами за 2021 год в сравнении с 2020 годом (тыс. руб.)</t>
  </si>
  <si>
    <t>Первоначальный бюджет 2021 года</t>
  </si>
  <si>
    <t>Уточненный бюджет   2021 года</t>
  </si>
  <si>
    <t>Исполнено за 2021 год</t>
  </si>
  <si>
    <t>% выполн.к уточн. б-ту 2021 года</t>
  </si>
  <si>
    <t>% вып-я 2021 года к 2020 г.</t>
  </si>
  <si>
    <t>Прогноз на 2022 год</t>
  </si>
  <si>
    <t>Рост (снижение) 2022г. к 2021г.</t>
  </si>
  <si>
    <t>1 11 07015 05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</si>
  <si>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</si>
  <si>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2 02 10000 00</t>
  </si>
  <si>
    <t>2 02 20000 00</t>
  </si>
  <si>
    <t>2 02 30000 00</t>
  </si>
  <si>
    <t>2 02 40000 00</t>
  </si>
  <si>
    <t>2 19 60000 05</t>
  </si>
  <si>
    <t>2 19 35000 05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</si>
  <si>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</si>
  <si>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Безвозмездные поступления от государственных (муниципальных) организаций в бюджеты муниципальных районов</t>
  </si>
  <si>
    <t>2 04 05000 00</t>
  </si>
  <si>
    <t>2 03 05000 00</t>
  </si>
  <si>
    <t>В связи с отменой ЕНВД</t>
  </si>
  <si>
    <t>Рост доходов данной категории плательщиков по результатам 2020 года</t>
  </si>
  <si>
    <t>Увеличение количесива выданных патентов; В связи с отменой ЕНВД</t>
  </si>
  <si>
    <t>Народный бюджет</t>
  </si>
  <si>
    <t xml:space="preserve">  </t>
  </si>
  <si>
    <t>% выполн.к первонач. б-ту 2021 года</t>
  </si>
  <si>
    <t>Приостановка деятельности АО "Вологодский молочный АПК"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</si>
</sst>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color rgb="FFFF000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Arial Cyr"/>
      <charset val="204"/>
    </font>
    <font>
      <b/>
      <sz val="13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4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6" xfId="1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17" fillId="0" borderId="2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17" fillId="0" borderId="1" xfId="0" applyNumberFormat="1" applyFont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164" fontId="21" fillId="0" borderId="1" xfId="0" applyNumberFormat="1" applyFont="1" applyBorder="1" applyAlignment="1">
      <alignment wrapText="1"/>
    </xf>
    <xf numFmtId="164" fontId="22" fillId="0" borderId="1" xfId="0" applyNumberFormat="1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abSelected="1" topLeftCell="B1" zoomScale="90" zoomScaleNormal="90" workbookViewId="0">
      <selection activeCell="H26" sqref="H26"/>
    </sheetView>
  </sheetViews>
  <sheetFormatPr defaultColWidth="9.109375" defaultRowHeight="10.199999999999999"/>
  <cols>
    <col min="1" max="1" width="15" style="1" customWidth="1"/>
    <col min="2" max="2" width="58.88671875" style="1" customWidth="1"/>
    <col min="3" max="3" width="14.88671875" style="1" customWidth="1"/>
    <col min="4" max="4" width="17" style="1" customWidth="1"/>
    <col min="5" max="5" width="16.6640625" style="1" customWidth="1"/>
    <col min="6" max="6" width="11.5546875" style="1" customWidth="1"/>
    <col min="7" max="7" width="12.5546875" style="1" customWidth="1"/>
    <col min="8" max="8" width="30" style="23" customWidth="1"/>
    <col min="9" max="9" width="14.88671875" style="1" customWidth="1"/>
    <col min="10" max="10" width="15" style="1" customWidth="1"/>
    <col min="11" max="11" width="13" style="1" customWidth="1"/>
    <col min="12" max="12" width="14.5546875" style="1" customWidth="1"/>
    <col min="13" max="13" width="15.5546875" style="1" customWidth="1"/>
    <col min="14" max="16384" width="9.109375" style="1"/>
  </cols>
  <sheetData>
    <row r="1" spans="1:13" ht="38.25" customHeight="1">
      <c r="A1" s="45" t="s">
        <v>83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78.75" customHeight="1">
      <c r="A2" s="20" t="s">
        <v>34</v>
      </c>
      <c r="B2" s="21" t="s">
        <v>13</v>
      </c>
      <c r="C2" s="25" t="s">
        <v>84</v>
      </c>
      <c r="D2" s="25" t="s">
        <v>85</v>
      </c>
      <c r="E2" s="25" t="s">
        <v>86</v>
      </c>
      <c r="F2" s="19" t="s">
        <v>87</v>
      </c>
      <c r="G2" s="19" t="s">
        <v>108</v>
      </c>
      <c r="H2" s="18" t="s">
        <v>49</v>
      </c>
      <c r="I2" s="18" t="s">
        <v>60</v>
      </c>
      <c r="J2" s="18" t="s">
        <v>61</v>
      </c>
      <c r="K2" s="19" t="s">
        <v>88</v>
      </c>
      <c r="L2" s="18" t="s">
        <v>89</v>
      </c>
      <c r="M2" s="18" t="s">
        <v>90</v>
      </c>
    </row>
    <row r="3" spans="1:13">
      <c r="A3" s="9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14">
        <v>12</v>
      </c>
      <c r="M3" s="8">
        <v>13</v>
      </c>
    </row>
    <row r="4" spans="1:13" ht="16.8">
      <c r="A4" s="6" t="s">
        <v>20</v>
      </c>
      <c r="B4" s="15" t="s">
        <v>50</v>
      </c>
      <c r="C4" s="30">
        <f>SUM(C5,C15)</f>
        <v>144768</v>
      </c>
      <c r="D4" s="30">
        <f>SUM(D5,D15)</f>
        <v>159228.84</v>
      </c>
      <c r="E4" s="30">
        <f>SUM(E5,E15)</f>
        <v>159108.80000000002</v>
      </c>
      <c r="F4" s="31">
        <f t="shared" ref="F4:F12" si="0">E4/D4*100</f>
        <v>99.924611646985568</v>
      </c>
      <c r="G4" s="31">
        <f t="shared" ref="G4:G14" si="1">E4/C4*100</f>
        <v>109.90605658709107</v>
      </c>
      <c r="H4" s="22"/>
      <c r="I4" s="30">
        <f>SUM(I5,I15)</f>
        <v>136665.09</v>
      </c>
      <c r="J4" s="37">
        <f t="shared" ref="J4:J43" si="2">E4-I4</f>
        <v>22443.710000000021</v>
      </c>
      <c r="K4" s="38">
        <f t="shared" ref="K4:K43" si="3">E4/I4*100</f>
        <v>116.42241628787573</v>
      </c>
      <c r="L4" s="37">
        <f>SUM(L5,L15)</f>
        <v>173552</v>
      </c>
      <c r="M4" s="37">
        <f>L4-E4</f>
        <v>14443.199999999983</v>
      </c>
    </row>
    <row r="5" spans="1:13" ht="16.8">
      <c r="A5" s="5"/>
      <c r="B5" s="16" t="s">
        <v>15</v>
      </c>
      <c r="C5" s="30">
        <f>SUM(C6,C8,C9,C14)</f>
        <v>138788</v>
      </c>
      <c r="D5" s="30">
        <f>SUM(D6,D8,D9,D14)</f>
        <v>145204.54999999999</v>
      </c>
      <c r="E5" s="30">
        <f>SUM(E6,E8,E9,E14)</f>
        <v>145185.73000000001</v>
      </c>
      <c r="F5" s="31">
        <f t="shared" si="0"/>
        <v>99.987038973640992</v>
      </c>
      <c r="G5" s="31">
        <f t="shared" si="1"/>
        <v>104.60971409631958</v>
      </c>
      <c r="H5" s="22"/>
      <c r="I5" s="30">
        <f>SUM(I6,I8,I9,I14)</f>
        <v>124917.65999999999</v>
      </c>
      <c r="J5" s="37">
        <f t="shared" si="2"/>
        <v>20268.070000000022</v>
      </c>
      <c r="K5" s="38">
        <f t="shared" si="3"/>
        <v>116.22514382674156</v>
      </c>
      <c r="L5" s="37">
        <f>SUM(L6,L8,L9,L14)</f>
        <v>167244</v>
      </c>
      <c r="M5" s="37">
        <f t="shared" ref="M5:M43" si="4">L5-E5</f>
        <v>22058.26999999999</v>
      </c>
    </row>
    <row r="6" spans="1:13" ht="16.8">
      <c r="A6" s="6" t="s">
        <v>21</v>
      </c>
      <c r="B6" s="10" t="s">
        <v>0</v>
      </c>
      <c r="C6" s="30">
        <f t="shared" ref="C6:D6" si="5">C7</f>
        <v>103747</v>
      </c>
      <c r="D6" s="30">
        <f t="shared" si="5"/>
        <v>99433</v>
      </c>
      <c r="E6" s="30">
        <f t="shared" ref="E6" si="6">E7</f>
        <v>99418.62</v>
      </c>
      <c r="F6" s="31">
        <f t="shared" si="0"/>
        <v>99.985538000462611</v>
      </c>
      <c r="G6" s="31">
        <f t="shared" si="1"/>
        <v>95.827946832197554</v>
      </c>
      <c r="H6" s="22"/>
      <c r="I6" s="30">
        <f t="shared" ref="I6" si="7">I7</f>
        <v>89164.23</v>
      </c>
      <c r="J6" s="37">
        <f t="shared" si="2"/>
        <v>10254.39</v>
      </c>
      <c r="K6" s="38">
        <f t="shared" si="3"/>
        <v>111.5005647444048</v>
      </c>
      <c r="L6" s="37">
        <f t="shared" ref="L6" si="8">L7</f>
        <v>126339</v>
      </c>
      <c r="M6" s="37">
        <f t="shared" si="4"/>
        <v>26920.380000000005</v>
      </c>
    </row>
    <row r="7" spans="1:13" ht="20.399999999999999">
      <c r="A7" s="6" t="s">
        <v>22</v>
      </c>
      <c r="B7" s="3" t="s">
        <v>1</v>
      </c>
      <c r="C7" s="32">
        <v>103747</v>
      </c>
      <c r="D7" s="32">
        <v>99433</v>
      </c>
      <c r="E7" s="32">
        <v>99418.62</v>
      </c>
      <c r="F7" s="33">
        <f t="shared" si="0"/>
        <v>99.985538000462611</v>
      </c>
      <c r="G7" s="33">
        <f t="shared" si="1"/>
        <v>95.827946832197554</v>
      </c>
      <c r="H7" s="22" t="s">
        <v>109</v>
      </c>
      <c r="I7" s="32">
        <v>89164.23</v>
      </c>
      <c r="J7" s="39">
        <f t="shared" si="2"/>
        <v>10254.39</v>
      </c>
      <c r="K7" s="40">
        <f t="shared" si="3"/>
        <v>111.5005647444048</v>
      </c>
      <c r="L7" s="39">
        <v>126339</v>
      </c>
      <c r="M7" s="39">
        <f t="shared" si="4"/>
        <v>26920.380000000005</v>
      </c>
    </row>
    <row r="8" spans="1:13" ht="16.8">
      <c r="A8" s="6" t="s">
        <v>45</v>
      </c>
      <c r="B8" s="10" t="s">
        <v>44</v>
      </c>
      <c r="C8" s="32">
        <v>14838</v>
      </c>
      <c r="D8" s="32">
        <v>16272</v>
      </c>
      <c r="E8" s="32">
        <v>16272.05</v>
      </c>
      <c r="F8" s="33">
        <f t="shared" si="0"/>
        <v>100.00030727630285</v>
      </c>
      <c r="G8" s="33">
        <f t="shared" si="1"/>
        <v>109.66471222536728</v>
      </c>
      <c r="H8" s="22"/>
      <c r="I8" s="32">
        <v>14363.86</v>
      </c>
      <c r="J8" s="39">
        <f t="shared" si="2"/>
        <v>1908.1899999999987</v>
      </c>
      <c r="K8" s="40">
        <f t="shared" si="3"/>
        <v>113.28466025149228</v>
      </c>
      <c r="L8" s="37">
        <v>15987</v>
      </c>
      <c r="M8" s="39">
        <f t="shared" si="4"/>
        <v>-285.04999999999927</v>
      </c>
    </row>
    <row r="9" spans="1:13" ht="16.8">
      <c r="A9" s="6" t="s">
        <v>23</v>
      </c>
      <c r="B9" s="11" t="s">
        <v>2</v>
      </c>
      <c r="C9" s="30">
        <f>SUM(C10:C13)</f>
        <v>18162</v>
      </c>
      <c r="D9" s="30">
        <f>SUM(D10:D13)</f>
        <v>27538.55</v>
      </c>
      <c r="E9" s="30">
        <f t="shared" ref="E9" si="9">SUM(E10:E13)</f>
        <v>27534.02</v>
      </c>
      <c r="F9" s="31">
        <f t="shared" si="0"/>
        <v>99.983550332170722</v>
      </c>
      <c r="G9" s="31">
        <f t="shared" si="1"/>
        <v>151.60235656865984</v>
      </c>
      <c r="H9" s="24"/>
      <c r="I9" s="30">
        <f t="shared" ref="I9" si="10">SUM(I10:I13)</f>
        <v>18794.23</v>
      </c>
      <c r="J9" s="37">
        <f t="shared" si="2"/>
        <v>8739.7900000000009</v>
      </c>
      <c r="K9" s="38">
        <f t="shared" si="3"/>
        <v>146.5025169959078</v>
      </c>
      <c r="L9" s="37">
        <f>SUM(L10:L13)</f>
        <v>22563</v>
      </c>
      <c r="M9" s="44">
        <f t="shared" si="4"/>
        <v>-4971.0200000000004</v>
      </c>
    </row>
    <row r="10" spans="1:13" ht="16.8">
      <c r="A10" s="6" t="s">
        <v>47</v>
      </c>
      <c r="B10" s="3" t="s">
        <v>48</v>
      </c>
      <c r="C10" s="32">
        <v>15666</v>
      </c>
      <c r="D10" s="32">
        <v>21688.3</v>
      </c>
      <c r="E10" s="32">
        <v>21688.28</v>
      </c>
      <c r="F10" s="33">
        <f t="shared" si="0"/>
        <v>99.999907784381435</v>
      </c>
      <c r="G10" s="33">
        <f t="shared" si="1"/>
        <v>138.44172092429466</v>
      </c>
      <c r="H10" s="22" t="s">
        <v>103</v>
      </c>
      <c r="I10" s="32">
        <v>10456.84</v>
      </c>
      <c r="J10" s="39">
        <f t="shared" si="2"/>
        <v>11231.439999999999</v>
      </c>
      <c r="K10" s="40">
        <f t="shared" si="3"/>
        <v>207.40759158598584</v>
      </c>
      <c r="L10" s="39">
        <v>20431</v>
      </c>
      <c r="M10" s="39">
        <f t="shared" si="4"/>
        <v>-1257.2799999999988</v>
      </c>
    </row>
    <row r="11" spans="1:13" ht="27.6">
      <c r="A11" s="6" t="s">
        <v>38</v>
      </c>
      <c r="B11" s="3" t="s">
        <v>3</v>
      </c>
      <c r="C11" s="33">
        <v>1830</v>
      </c>
      <c r="D11" s="33">
        <v>2195</v>
      </c>
      <c r="E11" s="33">
        <v>2191.6999999999998</v>
      </c>
      <c r="F11" s="33">
        <f t="shared" si="0"/>
        <v>99.849658314350791</v>
      </c>
      <c r="G11" s="33">
        <f t="shared" si="1"/>
        <v>119.76502732240436</v>
      </c>
      <c r="H11" s="22" t="s">
        <v>103</v>
      </c>
      <c r="I11" s="33">
        <v>7558.73</v>
      </c>
      <c r="J11" s="39">
        <f t="shared" si="2"/>
        <v>-5367.03</v>
      </c>
      <c r="K11" s="40">
        <f t="shared" si="3"/>
        <v>28.995611696673912</v>
      </c>
      <c r="L11" s="39">
        <v>0</v>
      </c>
      <c r="M11" s="41">
        <f t="shared" si="4"/>
        <v>-2191.6999999999998</v>
      </c>
    </row>
    <row r="12" spans="1:13" ht="20.399999999999999">
      <c r="A12" s="6" t="s">
        <v>37</v>
      </c>
      <c r="B12" s="3" t="s">
        <v>14</v>
      </c>
      <c r="C12" s="32">
        <v>525</v>
      </c>
      <c r="D12" s="32">
        <v>2150</v>
      </c>
      <c r="E12" s="32">
        <v>2149.02</v>
      </c>
      <c r="F12" s="33">
        <f t="shared" si="0"/>
        <v>99.954418604651167</v>
      </c>
      <c r="G12" s="33">
        <f t="shared" si="1"/>
        <v>409.33714285714285</v>
      </c>
      <c r="H12" s="22" t="s">
        <v>104</v>
      </c>
      <c r="I12" s="32">
        <v>632.74</v>
      </c>
      <c r="J12" s="39">
        <f t="shared" si="2"/>
        <v>1516.28</v>
      </c>
      <c r="K12" s="40">
        <f t="shared" si="3"/>
        <v>339.63713373581561</v>
      </c>
      <c r="L12" s="39">
        <v>772</v>
      </c>
      <c r="M12" s="41">
        <f t="shared" si="4"/>
        <v>-1377.02</v>
      </c>
    </row>
    <row r="13" spans="1:13" ht="27.6">
      <c r="A13" s="6" t="s">
        <v>40</v>
      </c>
      <c r="B13" s="3" t="s">
        <v>73</v>
      </c>
      <c r="C13" s="32">
        <v>141</v>
      </c>
      <c r="D13" s="32">
        <v>1505.25</v>
      </c>
      <c r="E13" s="32">
        <v>1505.02</v>
      </c>
      <c r="F13" s="33">
        <f>E13/D13*100</f>
        <v>99.984720146155126</v>
      </c>
      <c r="G13" s="33">
        <f t="shared" si="1"/>
        <v>1067.3900709219859</v>
      </c>
      <c r="H13" s="22" t="s">
        <v>105</v>
      </c>
      <c r="I13" s="32">
        <v>145.91999999999999</v>
      </c>
      <c r="J13" s="39">
        <f t="shared" si="2"/>
        <v>1359.1</v>
      </c>
      <c r="K13" s="40">
        <f t="shared" si="3"/>
        <v>1031.4007675438597</v>
      </c>
      <c r="L13" s="39">
        <v>1360</v>
      </c>
      <c r="M13" s="41">
        <f t="shared" si="4"/>
        <v>-145.01999999999998</v>
      </c>
    </row>
    <row r="14" spans="1:13" ht="39.75" customHeight="1">
      <c r="A14" s="6" t="s">
        <v>24</v>
      </c>
      <c r="B14" s="13" t="s">
        <v>4</v>
      </c>
      <c r="C14" s="32">
        <v>2041</v>
      </c>
      <c r="D14" s="32">
        <v>1961</v>
      </c>
      <c r="E14" s="32">
        <v>1961.04</v>
      </c>
      <c r="F14" s="33">
        <f>E14/D14*100</f>
        <v>100.00203977562467</v>
      </c>
      <c r="G14" s="33">
        <f t="shared" si="1"/>
        <v>96.082312591866724</v>
      </c>
      <c r="H14" s="22"/>
      <c r="I14" s="32">
        <v>2595.34</v>
      </c>
      <c r="J14" s="39">
        <f t="shared" si="2"/>
        <v>-634.30000000000018</v>
      </c>
      <c r="K14" s="40">
        <f t="shared" si="3"/>
        <v>75.56004222953446</v>
      </c>
      <c r="L14" s="39">
        <v>2355</v>
      </c>
      <c r="M14" s="41">
        <f t="shared" si="4"/>
        <v>393.96000000000004</v>
      </c>
    </row>
    <row r="15" spans="1:13" ht="16.8">
      <c r="A15" s="6"/>
      <c r="B15" s="17" t="s">
        <v>16</v>
      </c>
      <c r="C15" s="30">
        <f>C16+C22+C24+C25+C30+C31</f>
        <v>5980</v>
      </c>
      <c r="D15" s="30">
        <f>D16+D22+D24+D25+D30+D31</f>
        <v>14024.29</v>
      </c>
      <c r="E15" s="30">
        <f>E16+E22+E24+E25+E30+E31</f>
        <v>13923.07</v>
      </c>
      <c r="F15" s="31">
        <f t="shared" ref="F15:F19" si="11">E15/D15*100</f>
        <v>99.278252232376815</v>
      </c>
      <c r="G15" s="31">
        <f t="shared" ref="G15:G19" si="12">E15/C15*100</f>
        <v>232.82725752508361</v>
      </c>
      <c r="H15" s="24"/>
      <c r="I15" s="30">
        <f>I16+I22+I24+I25+I30+I31</f>
        <v>11747.43</v>
      </c>
      <c r="J15" s="37">
        <f t="shared" si="2"/>
        <v>2175.6399999999994</v>
      </c>
      <c r="K15" s="38">
        <f t="shared" si="3"/>
        <v>118.52013589355288</v>
      </c>
      <c r="L15" s="37">
        <f>L16+L22+L24+L25+L30+L31</f>
        <v>6308</v>
      </c>
      <c r="M15" s="44">
        <f t="shared" si="4"/>
        <v>-7615.07</v>
      </c>
    </row>
    <row r="16" spans="1:13" ht="41.4">
      <c r="A16" s="6" t="s">
        <v>25</v>
      </c>
      <c r="B16" s="10" t="s">
        <v>5</v>
      </c>
      <c r="C16" s="30">
        <f>SUM(C17:C21)</f>
        <v>3107</v>
      </c>
      <c r="D16" s="30">
        <f>SUM(D17:D21)</f>
        <v>3972.0899999999997</v>
      </c>
      <c r="E16" s="30">
        <f>SUM(E17:E21)</f>
        <v>3998.3299999999995</v>
      </c>
      <c r="F16" s="31">
        <f t="shared" si="11"/>
        <v>100.66060940210318</v>
      </c>
      <c r="G16" s="31">
        <f t="shared" si="12"/>
        <v>128.68780173801093</v>
      </c>
      <c r="H16" s="24"/>
      <c r="I16" s="30">
        <f>SUM(I17:I21)</f>
        <v>3867.49</v>
      </c>
      <c r="J16" s="37">
        <f t="shared" si="2"/>
        <v>130.83999999999969</v>
      </c>
      <c r="K16" s="38">
        <f t="shared" si="3"/>
        <v>103.38307274226952</v>
      </c>
      <c r="L16" s="37">
        <f>SUM(L17:L21)</f>
        <v>3282</v>
      </c>
      <c r="M16" s="44">
        <f t="shared" si="4"/>
        <v>-716.32999999999947</v>
      </c>
    </row>
    <row r="17" spans="1:13" ht="46.5" customHeight="1">
      <c r="A17" s="6" t="s">
        <v>46</v>
      </c>
      <c r="B17" s="3" t="s">
        <v>17</v>
      </c>
      <c r="C17" s="32">
        <v>2479</v>
      </c>
      <c r="D17" s="32">
        <v>2848</v>
      </c>
      <c r="E17" s="32">
        <v>2875.64</v>
      </c>
      <c r="F17" s="33">
        <f t="shared" si="11"/>
        <v>100.97050561797751</v>
      </c>
      <c r="G17" s="33">
        <f t="shared" si="12"/>
        <v>115.99999999999999</v>
      </c>
      <c r="H17" s="22" t="s">
        <v>67</v>
      </c>
      <c r="I17" s="32">
        <v>2600.5300000000002</v>
      </c>
      <c r="J17" s="39">
        <f t="shared" si="2"/>
        <v>275.10999999999967</v>
      </c>
      <c r="K17" s="40">
        <f t="shared" si="3"/>
        <v>110.57899735823081</v>
      </c>
      <c r="L17" s="39">
        <v>2520</v>
      </c>
      <c r="M17" s="41">
        <f t="shared" si="4"/>
        <v>-355.63999999999987</v>
      </c>
    </row>
    <row r="18" spans="1:13" ht="55.2">
      <c r="A18" s="6" t="s">
        <v>26</v>
      </c>
      <c r="B18" s="3" t="s">
        <v>19</v>
      </c>
      <c r="C18" s="32">
        <v>3</v>
      </c>
      <c r="D18" s="32">
        <v>211</v>
      </c>
      <c r="E18" s="32">
        <v>210.35</v>
      </c>
      <c r="F18" s="33">
        <f t="shared" si="11"/>
        <v>99.691943127962077</v>
      </c>
      <c r="G18" s="33">
        <f t="shared" si="12"/>
        <v>7011.6666666666661</v>
      </c>
      <c r="H18" s="26" t="s">
        <v>68</v>
      </c>
      <c r="I18" s="32">
        <v>124.75</v>
      </c>
      <c r="J18" s="39">
        <f t="shared" si="2"/>
        <v>85.6</v>
      </c>
      <c r="K18" s="40">
        <f t="shared" si="3"/>
        <v>168.61723446893788</v>
      </c>
      <c r="L18" s="39">
        <v>372</v>
      </c>
      <c r="M18" s="41">
        <f t="shared" si="4"/>
        <v>161.65</v>
      </c>
    </row>
    <row r="19" spans="1:13" ht="41.4">
      <c r="A19" s="6" t="s">
        <v>54</v>
      </c>
      <c r="B19" s="3" t="s">
        <v>55</v>
      </c>
      <c r="C19" s="32">
        <v>607</v>
      </c>
      <c r="D19" s="32">
        <v>760</v>
      </c>
      <c r="E19" s="32">
        <v>759.29</v>
      </c>
      <c r="F19" s="33">
        <f t="shared" si="11"/>
        <v>99.906578947368416</v>
      </c>
      <c r="G19" s="33">
        <f t="shared" si="12"/>
        <v>125.08896210873147</v>
      </c>
      <c r="H19" s="22"/>
      <c r="I19" s="32">
        <v>1124.3</v>
      </c>
      <c r="J19" s="39">
        <f t="shared" ref="J19" si="13">E19-I19</f>
        <v>-365.01</v>
      </c>
      <c r="K19" s="40">
        <f t="shared" si="3"/>
        <v>67.534465889887045</v>
      </c>
      <c r="L19" s="43">
        <v>372</v>
      </c>
      <c r="M19" s="41">
        <f t="shared" si="4"/>
        <v>-387.28999999999996</v>
      </c>
    </row>
    <row r="20" spans="1:13" ht="55.2">
      <c r="A20" s="6" t="s">
        <v>91</v>
      </c>
      <c r="B20" s="3" t="s">
        <v>92</v>
      </c>
      <c r="C20" s="32">
        <v>0</v>
      </c>
      <c r="D20" s="32">
        <v>130.99</v>
      </c>
      <c r="E20" s="32">
        <v>130.99</v>
      </c>
      <c r="F20" s="33">
        <f t="shared" ref="F20" si="14">E20/D20*100</f>
        <v>100</v>
      </c>
      <c r="G20" s="33" t="e">
        <f t="shared" ref="G20" si="15">E20/C20*100</f>
        <v>#DIV/0!</v>
      </c>
      <c r="H20" s="22"/>
      <c r="I20" s="32"/>
      <c r="J20" s="39">
        <f t="shared" ref="J20" si="16">E20-I20</f>
        <v>130.99</v>
      </c>
      <c r="K20" s="40" t="e">
        <f t="shared" ref="K20" si="17">E20/I20*100</f>
        <v>#DIV/0!</v>
      </c>
      <c r="L20" s="43"/>
      <c r="M20" s="41">
        <f t="shared" si="4"/>
        <v>-130.99</v>
      </c>
    </row>
    <row r="21" spans="1:13" ht="27.6">
      <c r="A21" s="6" t="s">
        <v>27</v>
      </c>
      <c r="B21" s="3" t="s">
        <v>18</v>
      </c>
      <c r="C21" s="32">
        <v>18</v>
      </c>
      <c r="D21" s="32">
        <v>22.1</v>
      </c>
      <c r="E21" s="32">
        <v>22.06</v>
      </c>
      <c r="F21" s="33">
        <f>E21/D21*100</f>
        <v>99.819004524886864</v>
      </c>
      <c r="G21" s="33">
        <f t="shared" ref="G21:G30" si="18">E21/C21*100</f>
        <v>122.55555555555556</v>
      </c>
      <c r="H21" s="22"/>
      <c r="I21" s="32">
        <v>17.91</v>
      </c>
      <c r="J21" s="39">
        <f t="shared" si="2"/>
        <v>4.1499999999999986</v>
      </c>
      <c r="K21" s="40">
        <f t="shared" si="3"/>
        <v>123.17141261864879</v>
      </c>
      <c r="L21" s="43">
        <v>18</v>
      </c>
      <c r="M21" s="39">
        <f t="shared" si="4"/>
        <v>-4.0599999999999987</v>
      </c>
    </row>
    <row r="22" spans="1:13" ht="27.6">
      <c r="A22" s="6" t="s">
        <v>28</v>
      </c>
      <c r="B22" s="11" t="s">
        <v>6</v>
      </c>
      <c r="C22" s="30">
        <f>C23</f>
        <v>380</v>
      </c>
      <c r="D22" s="30">
        <f>D23</f>
        <v>386.5</v>
      </c>
      <c r="E22" s="30">
        <f t="shared" ref="E22" si="19">E23</f>
        <v>386.4</v>
      </c>
      <c r="F22" s="31">
        <f>E22/D22*100</f>
        <v>99.974126778783955</v>
      </c>
      <c r="G22" s="31">
        <f t="shared" si="18"/>
        <v>101.68421052631578</v>
      </c>
      <c r="H22" s="24"/>
      <c r="I22" s="30">
        <f t="shared" ref="I22" si="20">I23</f>
        <v>410.74</v>
      </c>
      <c r="J22" s="39">
        <f t="shared" si="2"/>
        <v>-24.340000000000032</v>
      </c>
      <c r="K22" s="40">
        <f t="shared" si="3"/>
        <v>94.074110142669326</v>
      </c>
      <c r="L22" s="37">
        <f>L23</f>
        <v>282</v>
      </c>
      <c r="M22" s="41">
        <f t="shared" si="4"/>
        <v>-104.39999999999998</v>
      </c>
    </row>
    <row r="23" spans="1:13" ht="30.6">
      <c r="A23" s="6" t="s">
        <v>29</v>
      </c>
      <c r="B23" s="13" t="s">
        <v>7</v>
      </c>
      <c r="C23" s="32">
        <v>380</v>
      </c>
      <c r="D23" s="32">
        <v>386.5</v>
      </c>
      <c r="E23" s="32">
        <v>386.4</v>
      </c>
      <c r="F23" s="33">
        <f>E23/D23*100</f>
        <v>99.974126778783955</v>
      </c>
      <c r="G23" s="33">
        <f t="shared" si="18"/>
        <v>101.68421052631578</v>
      </c>
      <c r="H23" s="22" t="s">
        <v>66</v>
      </c>
      <c r="I23" s="32">
        <v>410.74</v>
      </c>
      <c r="J23" s="39">
        <f t="shared" si="2"/>
        <v>-24.340000000000032</v>
      </c>
      <c r="K23" s="40">
        <f t="shared" si="3"/>
        <v>94.074110142669326</v>
      </c>
      <c r="L23" s="39">
        <v>282</v>
      </c>
      <c r="M23" s="41">
        <f t="shared" si="4"/>
        <v>-104.39999999999998</v>
      </c>
    </row>
    <row r="24" spans="1:13" ht="16.8">
      <c r="A24" s="6" t="s">
        <v>35</v>
      </c>
      <c r="B24" s="13" t="s">
        <v>51</v>
      </c>
      <c r="C24" s="32">
        <v>26</v>
      </c>
      <c r="D24" s="32">
        <v>18</v>
      </c>
      <c r="E24" s="32">
        <v>16.57</v>
      </c>
      <c r="F24" s="33">
        <f>E24/D24*100</f>
        <v>92.055555555555557</v>
      </c>
      <c r="G24" s="33">
        <f t="shared" si="18"/>
        <v>63.730769230769234</v>
      </c>
      <c r="H24" s="22" t="s">
        <v>57</v>
      </c>
      <c r="I24" s="32">
        <v>43.6</v>
      </c>
      <c r="J24" s="39">
        <f t="shared" si="2"/>
        <v>-27.03</v>
      </c>
      <c r="K24" s="40">
        <f t="shared" si="3"/>
        <v>38.004587155963307</v>
      </c>
      <c r="L24" s="39">
        <v>8</v>
      </c>
      <c r="M24" s="41">
        <f t="shared" si="4"/>
        <v>-8.57</v>
      </c>
    </row>
    <row r="25" spans="1:13" ht="27.6">
      <c r="A25" s="6" t="s">
        <v>30</v>
      </c>
      <c r="B25" s="10" t="s">
        <v>8</v>
      </c>
      <c r="C25" s="30">
        <f>SUM(C26:C29)</f>
        <v>1406</v>
      </c>
      <c r="D25" s="30">
        <f>SUM(D26:D29)</f>
        <v>6097.7</v>
      </c>
      <c r="E25" s="30">
        <f>SUM(E26:E29)</f>
        <v>6013.93</v>
      </c>
      <c r="F25" s="31">
        <f t="shared" ref="F25:F30" si="21">E25/D25*100</f>
        <v>98.626203322564251</v>
      </c>
      <c r="G25" s="31">
        <f t="shared" si="18"/>
        <v>427.73328591749646</v>
      </c>
      <c r="H25" s="24"/>
      <c r="I25" s="30">
        <f>SUM(I26:I29)</f>
        <v>4690.6400000000003</v>
      </c>
      <c r="J25" s="39">
        <f t="shared" si="2"/>
        <v>1323.29</v>
      </c>
      <c r="K25" s="40">
        <f t="shared" si="3"/>
        <v>128.21128886463254</v>
      </c>
      <c r="L25" s="37">
        <f>SUM(L26:L27)</f>
        <v>1438</v>
      </c>
      <c r="M25" s="41">
        <f t="shared" si="4"/>
        <v>-4575.93</v>
      </c>
    </row>
    <row r="26" spans="1:13" ht="41.4">
      <c r="A26" s="6" t="s">
        <v>39</v>
      </c>
      <c r="B26" s="3" t="s">
        <v>12</v>
      </c>
      <c r="C26" s="32">
        <v>356</v>
      </c>
      <c r="D26" s="32">
        <v>1527</v>
      </c>
      <c r="E26" s="32">
        <v>1526.53</v>
      </c>
      <c r="F26" s="33">
        <f t="shared" si="21"/>
        <v>99.969220694171582</v>
      </c>
      <c r="G26" s="33">
        <f t="shared" si="18"/>
        <v>428.80056179775278</v>
      </c>
      <c r="H26" s="22"/>
      <c r="I26" s="32">
        <v>2106.7600000000002</v>
      </c>
      <c r="J26" s="39">
        <f t="shared" si="2"/>
        <v>-580.23000000000025</v>
      </c>
      <c r="K26" s="40">
        <f t="shared" si="3"/>
        <v>72.45865689494768</v>
      </c>
      <c r="L26" s="39">
        <v>158</v>
      </c>
      <c r="M26" s="41">
        <f t="shared" si="4"/>
        <v>-1368.53</v>
      </c>
    </row>
    <row r="27" spans="1:13" ht="42.75" customHeight="1">
      <c r="A27" s="6" t="s">
        <v>82</v>
      </c>
      <c r="B27" s="27" t="s">
        <v>81</v>
      </c>
      <c r="C27" s="32">
        <v>1050</v>
      </c>
      <c r="D27" s="32">
        <v>4100.2</v>
      </c>
      <c r="E27" s="32">
        <v>4016.93</v>
      </c>
      <c r="F27" s="33">
        <f t="shared" si="21"/>
        <v>97.969123457392328</v>
      </c>
      <c r="G27" s="33">
        <f t="shared" si="18"/>
        <v>382.56476190476189</v>
      </c>
      <c r="H27" s="22" t="s">
        <v>69</v>
      </c>
      <c r="I27" s="32">
        <f>1270.13+1313.75</f>
        <v>2583.88</v>
      </c>
      <c r="J27" s="39">
        <f t="shared" si="2"/>
        <v>1433.0499999999997</v>
      </c>
      <c r="K27" s="40">
        <f t="shared" si="3"/>
        <v>155.46116692725667</v>
      </c>
      <c r="L27" s="43">
        <v>1280</v>
      </c>
      <c r="M27" s="41">
        <f t="shared" si="4"/>
        <v>-2736.93</v>
      </c>
    </row>
    <row r="28" spans="1:13" ht="57" customHeight="1">
      <c r="A28" s="6"/>
      <c r="B28" s="3" t="s">
        <v>62</v>
      </c>
      <c r="C28" s="32">
        <v>0</v>
      </c>
      <c r="D28" s="32">
        <v>470.5</v>
      </c>
      <c r="E28" s="32">
        <v>470.47</v>
      </c>
      <c r="F28" s="33">
        <f t="shared" si="21"/>
        <v>99.99362380446334</v>
      </c>
      <c r="G28" s="33" t="e">
        <f t="shared" si="18"/>
        <v>#DIV/0!</v>
      </c>
      <c r="H28" s="22" t="s">
        <v>63</v>
      </c>
      <c r="I28" s="32">
        <v>0</v>
      </c>
      <c r="J28" s="39">
        <v>0</v>
      </c>
      <c r="K28" s="40"/>
      <c r="L28" s="41">
        <v>0</v>
      </c>
      <c r="M28" s="39">
        <f t="shared" si="4"/>
        <v>-470.47</v>
      </c>
    </row>
    <row r="29" spans="1:13" ht="78" customHeight="1">
      <c r="A29" s="6" t="s">
        <v>80</v>
      </c>
      <c r="B29" s="27" t="s">
        <v>79</v>
      </c>
      <c r="C29" s="32">
        <v>0</v>
      </c>
      <c r="D29" s="32">
        <v>0</v>
      </c>
      <c r="E29" s="32">
        <v>0</v>
      </c>
      <c r="F29" s="33" t="e">
        <f t="shared" si="21"/>
        <v>#DIV/0!</v>
      </c>
      <c r="G29" s="33" t="e">
        <f t="shared" si="18"/>
        <v>#DIV/0!</v>
      </c>
      <c r="H29" s="22" t="s">
        <v>70</v>
      </c>
      <c r="I29" s="32">
        <v>0</v>
      </c>
      <c r="J29" s="42">
        <f t="shared" si="2"/>
        <v>0</v>
      </c>
      <c r="K29" s="40" t="e">
        <f t="shared" si="3"/>
        <v>#DIV/0!</v>
      </c>
      <c r="L29" s="41">
        <v>0</v>
      </c>
      <c r="M29" s="39"/>
    </row>
    <row r="30" spans="1:13" ht="20.399999999999999">
      <c r="A30" s="6" t="s">
        <v>31</v>
      </c>
      <c r="B30" s="11" t="s">
        <v>9</v>
      </c>
      <c r="C30" s="32">
        <v>1045</v>
      </c>
      <c r="D30" s="32">
        <v>3545</v>
      </c>
      <c r="E30" s="32">
        <v>3502.95</v>
      </c>
      <c r="F30" s="33">
        <f t="shared" si="21"/>
        <v>98.813822284908312</v>
      </c>
      <c r="G30" s="33">
        <f t="shared" si="18"/>
        <v>335.21052631578942</v>
      </c>
      <c r="H30" s="22" t="s">
        <v>64</v>
      </c>
      <c r="I30" s="32">
        <v>2720.41</v>
      </c>
      <c r="J30" s="39">
        <f t="shared" si="2"/>
        <v>782.54</v>
      </c>
      <c r="K30" s="40">
        <f t="shared" si="3"/>
        <v>128.76551696251667</v>
      </c>
      <c r="L30" s="39">
        <v>1298</v>
      </c>
      <c r="M30" s="41">
        <f t="shared" si="4"/>
        <v>-2204.9499999999998</v>
      </c>
    </row>
    <row r="31" spans="1:13" ht="20.399999999999999">
      <c r="A31" s="6" t="s">
        <v>32</v>
      </c>
      <c r="B31" s="11" t="s">
        <v>10</v>
      </c>
      <c r="C31" s="32">
        <v>16</v>
      </c>
      <c r="D31" s="32">
        <v>5</v>
      </c>
      <c r="E31" s="34">
        <v>4.8899999999999997</v>
      </c>
      <c r="F31" s="33">
        <f t="shared" ref="F31" si="22">E31/D31*100</f>
        <v>97.8</v>
      </c>
      <c r="G31" s="33">
        <f t="shared" ref="G31" si="23">E31/C31*100</f>
        <v>30.562499999999996</v>
      </c>
      <c r="H31" s="22" t="s">
        <v>65</v>
      </c>
      <c r="I31" s="34">
        <v>14.55</v>
      </c>
      <c r="J31" s="39">
        <f t="shared" si="2"/>
        <v>-9.66</v>
      </c>
      <c r="K31" s="40">
        <f t="shared" si="3"/>
        <v>33.608247422680407</v>
      </c>
      <c r="L31" s="39">
        <v>0</v>
      </c>
      <c r="M31" s="39">
        <f t="shared" si="4"/>
        <v>-4.8899999999999997</v>
      </c>
    </row>
    <row r="32" spans="1:13" ht="16.8">
      <c r="A32" s="5" t="s">
        <v>33</v>
      </c>
      <c r="B32" s="11" t="s">
        <v>11</v>
      </c>
      <c r="C32" s="30">
        <f>SUM(C33:C42)</f>
        <v>405952.4</v>
      </c>
      <c r="D32" s="30">
        <f>SUM(D33:D42)</f>
        <v>512694.00999999995</v>
      </c>
      <c r="E32" s="30">
        <f>SUM(E33:E42)</f>
        <v>511128.96</v>
      </c>
      <c r="F32" s="31">
        <f t="shared" ref="F32:F39" si="24">E32/D32*100</f>
        <v>99.694739948297823</v>
      </c>
      <c r="G32" s="31">
        <f t="shared" ref="G32:G36" si="25">E32/C32*100</f>
        <v>125.90859420956741</v>
      </c>
      <c r="H32" s="24"/>
      <c r="I32" s="30">
        <f>SUM(I33:I42)</f>
        <v>458141.47</v>
      </c>
      <c r="J32" s="37">
        <f t="shared" si="2"/>
        <v>52987.490000000049</v>
      </c>
      <c r="K32" s="38">
        <f t="shared" si="3"/>
        <v>111.56574845756705</v>
      </c>
      <c r="L32" s="37">
        <f>SUM(L33:L42)</f>
        <v>582675.05000000005</v>
      </c>
      <c r="M32" s="44">
        <f t="shared" si="4"/>
        <v>71546.090000000026</v>
      </c>
    </row>
    <row r="33" spans="1:13" ht="31.2">
      <c r="A33" s="6" t="s">
        <v>93</v>
      </c>
      <c r="B33" s="27" t="s">
        <v>75</v>
      </c>
      <c r="C33" s="35">
        <v>124210.8</v>
      </c>
      <c r="D33" s="35">
        <v>139516.78</v>
      </c>
      <c r="E33" s="35">
        <v>139516.78</v>
      </c>
      <c r="F33" s="33">
        <f t="shared" si="24"/>
        <v>100</v>
      </c>
      <c r="G33" s="33">
        <f t="shared" si="25"/>
        <v>112.32258386549316</v>
      </c>
      <c r="H33" s="22" t="s">
        <v>58</v>
      </c>
      <c r="I33" s="35">
        <v>158244.4</v>
      </c>
      <c r="J33" s="39">
        <f t="shared" si="2"/>
        <v>-18727.619999999995</v>
      </c>
      <c r="K33" s="40">
        <f t="shared" si="3"/>
        <v>88.165382155703455</v>
      </c>
      <c r="L33" s="39">
        <v>140990.1</v>
      </c>
      <c r="M33" s="41">
        <f t="shared" si="4"/>
        <v>1473.320000000007</v>
      </c>
    </row>
    <row r="34" spans="1:13" ht="32.25" customHeight="1">
      <c r="A34" s="6" t="s">
        <v>94</v>
      </c>
      <c r="B34" s="27" t="s">
        <v>74</v>
      </c>
      <c r="C34" s="35">
        <v>70156.7</v>
      </c>
      <c r="D34" s="35">
        <v>153708.82999999999</v>
      </c>
      <c r="E34" s="35">
        <v>152764.79</v>
      </c>
      <c r="F34" s="33">
        <f t="shared" si="24"/>
        <v>99.385825785024849</v>
      </c>
      <c r="G34" s="33">
        <f t="shared" si="25"/>
        <v>217.74796990166303</v>
      </c>
      <c r="H34" s="22" t="s">
        <v>72</v>
      </c>
      <c r="I34" s="35">
        <v>96322.03</v>
      </c>
      <c r="J34" s="39">
        <f t="shared" si="2"/>
        <v>56442.760000000009</v>
      </c>
      <c r="K34" s="40">
        <f t="shared" si="3"/>
        <v>158.59797597704286</v>
      </c>
      <c r="L34" s="39">
        <v>220017.52</v>
      </c>
      <c r="M34" s="41">
        <f t="shared" si="4"/>
        <v>67252.729999999981</v>
      </c>
    </row>
    <row r="35" spans="1:13" ht="31.2">
      <c r="A35" s="6" t="s">
        <v>95</v>
      </c>
      <c r="B35" s="28" t="s">
        <v>76</v>
      </c>
      <c r="C35" s="35">
        <v>203280.5</v>
      </c>
      <c r="D35" s="35">
        <v>207671.23</v>
      </c>
      <c r="E35" s="35">
        <v>207665.63</v>
      </c>
      <c r="F35" s="33">
        <f t="shared" si="24"/>
        <v>99.997303430041796</v>
      </c>
      <c r="G35" s="33">
        <f t="shared" si="25"/>
        <v>102.15718182511357</v>
      </c>
      <c r="H35" s="22" t="s">
        <v>56</v>
      </c>
      <c r="I35" s="35">
        <v>194076.62</v>
      </c>
      <c r="J35" s="39">
        <f t="shared" si="2"/>
        <v>13589.010000000009</v>
      </c>
      <c r="K35" s="40">
        <f t="shared" si="3"/>
        <v>107.0018789486338</v>
      </c>
      <c r="L35" s="39">
        <v>213389.12</v>
      </c>
      <c r="M35" s="41">
        <f t="shared" si="4"/>
        <v>5723.4899999999907</v>
      </c>
    </row>
    <row r="36" spans="1:13" ht="16.8">
      <c r="A36" s="6" t="s">
        <v>96</v>
      </c>
      <c r="B36" s="29" t="s">
        <v>77</v>
      </c>
      <c r="C36" s="35">
        <v>8304.4</v>
      </c>
      <c r="D36" s="35">
        <v>11614.04</v>
      </c>
      <c r="E36" s="35">
        <v>11614.05</v>
      </c>
      <c r="F36" s="33">
        <f t="shared" si="24"/>
        <v>100.0000861026826</v>
      </c>
      <c r="G36" s="33">
        <f t="shared" si="25"/>
        <v>139.85417369105534</v>
      </c>
      <c r="H36" s="22" t="s">
        <v>71</v>
      </c>
      <c r="I36" s="35">
        <v>9005.4500000000007</v>
      </c>
      <c r="J36" s="39">
        <f t="shared" si="2"/>
        <v>2608.5999999999985</v>
      </c>
      <c r="K36" s="40">
        <f t="shared" si="3"/>
        <v>128.96690337517836</v>
      </c>
      <c r="L36" s="39">
        <v>8278.31</v>
      </c>
      <c r="M36" s="41">
        <f t="shared" si="4"/>
        <v>-3335.74</v>
      </c>
    </row>
    <row r="37" spans="1:13" ht="46.8">
      <c r="A37" s="6" t="s">
        <v>102</v>
      </c>
      <c r="B37" s="29" t="s">
        <v>100</v>
      </c>
      <c r="C37" s="35"/>
      <c r="D37" s="35"/>
      <c r="E37" s="35">
        <v>39.25</v>
      </c>
      <c r="F37" s="33" t="e">
        <f t="shared" ref="F37" si="26">E37/D37*100</f>
        <v>#DIV/0!</v>
      </c>
      <c r="G37" s="33" t="e">
        <f t="shared" ref="G37" si="27">E37/C37*100</f>
        <v>#DIV/0!</v>
      </c>
      <c r="H37" s="22"/>
      <c r="I37" s="35"/>
      <c r="J37" s="39"/>
      <c r="K37" s="40"/>
      <c r="L37" s="39"/>
      <c r="M37" s="41"/>
    </row>
    <row r="38" spans="1:13" ht="27.6">
      <c r="A38" s="6" t="s">
        <v>101</v>
      </c>
      <c r="B38" s="4" t="s">
        <v>78</v>
      </c>
      <c r="C38" s="35">
        <v>0</v>
      </c>
      <c r="D38" s="35">
        <v>20</v>
      </c>
      <c r="E38" s="35">
        <v>20</v>
      </c>
      <c r="F38" s="33">
        <f t="shared" ref="F38" si="28">E38/D38*100</f>
        <v>100</v>
      </c>
      <c r="G38" s="33" t="e">
        <f t="shared" ref="G38:G39" si="29">E38/C38*100</f>
        <v>#DIV/0!</v>
      </c>
      <c r="H38" s="22" t="s">
        <v>106</v>
      </c>
      <c r="I38" s="35">
        <v>892.08</v>
      </c>
      <c r="J38" s="39">
        <f t="shared" ref="J38" si="30">E38-I38</f>
        <v>-872.08</v>
      </c>
      <c r="K38" s="40">
        <f t="shared" si="3"/>
        <v>2.2419513944937672</v>
      </c>
      <c r="L38" s="39">
        <v>0</v>
      </c>
      <c r="M38" s="41">
        <f t="shared" ref="M38" si="31">L38-E38</f>
        <v>-20</v>
      </c>
    </row>
    <row r="39" spans="1:13" ht="16.8">
      <c r="A39" s="6" t="s">
        <v>41</v>
      </c>
      <c r="B39" s="3" t="s">
        <v>42</v>
      </c>
      <c r="C39" s="35">
        <v>0</v>
      </c>
      <c r="D39" s="35">
        <v>163.13</v>
      </c>
      <c r="E39" s="35">
        <v>163.12</v>
      </c>
      <c r="F39" s="33">
        <f t="shared" si="24"/>
        <v>99.993869919695953</v>
      </c>
      <c r="G39" s="33" t="e">
        <f t="shared" si="29"/>
        <v>#DIV/0!</v>
      </c>
      <c r="H39" s="22" t="s">
        <v>106</v>
      </c>
      <c r="I39" s="35">
        <v>198.73</v>
      </c>
      <c r="J39" s="39">
        <f t="shared" si="2"/>
        <v>-35.609999999999985</v>
      </c>
      <c r="K39" s="40">
        <f t="shared" si="3"/>
        <v>82.081215719820861</v>
      </c>
      <c r="L39" s="39">
        <v>0</v>
      </c>
      <c r="M39" s="41">
        <f t="shared" si="4"/>
        <v>-163.12</v>
      </c>
    </row>
    <row r="40" spans="1:13" ht="27.75" customHeight="1">
      <c r="A40" s="7" t="s">
        <v>53</v>
      </c>
      <c r="B40" s="3" t="s">
        <v>59</v>
      </c>
      <c r="C40" s="35"/>
      <c r="D40" s="36"/>
      <c r="E40" s="32">
        <v>177.95</v>
      </c>
      <c r="F40" s="33"/>
      <c r="G40" s="33"/>
      <c r="H40" s="24"/>
      <c r="I40" s="32">
        <v>0</v>
      </c>
      <c r="J40" s="39">
        <f t="shared" si="2"/>
        <v>177.95</v>
      </c>
      <c r="K40" s="40" t="e">
        <f t="shared" si="3"/>
        <v>#DIV/0!</v>
      </c>
      <c r="L40" s="39">
        <v>0</v>
      </c>
      <c r="M40" s="39">
        <f t="shared" si="4"/>
        <v>-177.95</v>
      </c>
    </row>
    <row r="41" spans="1:13" ht="70.2" customHeight="1">
      <c r="A41" s="7" t="s">
        <v>98</v>
      </c>
      <c r="B41" s="3" t="s">
        <v>99</v>
      </c>
      <c r="C41" s="35"/>
      <c r="D41" s="36"/>
      <c r="E41" s="32">
        <v>-177.95</v>
      </c>
      <c r="F41" s="33"/>
      <c r="G41" s="33"/>
      <c r="H41" s="24"/>
      <c r="I41" s="32"/>
      <c r="J41" s="39"/>
      <c r="K41" s="40"/>
      <c r="L41" s="39"/>
      <c r="M41" s="39"/>
    </row>
    <row r="42" spans="1:13" ht="41.25" customHeight="1">
      <c r="A42" s="7" t="s">
        <v>97</v>
      </c>
      <c r="B42" s="3" t="s">
        <v>36</v>
      </c>
      <c r="C42" s="35"/>
      <c r="D42" s="36"/>
      <c r="E42" s="32">
        <v>-654.66</v>
      </c>
      <c r="F42" s="33"/>
      <c r="G42" s="33"/>
      <c r="H42" s="24"/>
      <c r="I42" s="32">
        <v>-597.84</v>
      </c>
      <c r="J42" s="39">
        <f t="shared" si="2"/>
        <v>-56.819999999999936</v>
      </c>
      <c r="K42" s="40">
        <f t="shared" si="3"/>
        <v>109.50421517462865</v>
      </c>
      <c r="L42" s="39">
        <v>0</v>
      </c>
      <c r="M42" s="39">
        <f t="shared" si="4"/>
        <v>654.66</v>
      </c>
    </row>
    <row r="43" spans="1:13" ht="16.8">
      <c r="A43" s="2"/>
      <c r="B43" s="12" t="s">
        <v>43</v>
      </c>
      <c r="C43" s="30">
        <f>SUM(C4,C32)</f>
        <v>550720.4</v>
      </c>
      <c r="D43" s="30">
        <f>SUM(D4,D32)</f>
        <v>671922.85</v>
      </c>
      <c r="E43" s="30">
        <f>SUM(E4,E32)</f>
        <v>670237.76</v>
      </c>
      <c r="F43" s="31">
        <f>E43/D43*100</f>
        <v>99.74921376762228</v>
      </c>
      <c r="G43" s="31">
        <f>E43/C43*100</f>
        <v>121.70200341225782</v>
      </c>
      <c r="H43" s="22" t="s">
        <v>52</v>
      </c>
      <c r="I43" s="30">
        <f>SUM(I4,I32)</f>
        <v>594806.55999999994</v>
      </c>
      <c r="J43" s="37">
        <f t="shared" si="2"/>
        <v>75431.20000000007</v>
      </c>
      <c r="K43" s="38">
        <f t="shared" si="3"/>
        <v>112.68163552197544</v>
      </c>
      <c r="L43" s="37">
        <f>SUM(L4,L32)</f>
        <v>756227.05</v>
      </c>
      <c r="M43" s="44">
        <f t="shared" si="4"/>
        <v>85989.290000000037</v>
      </c>
    </row>
    <row r="44" spans="1:13">
      <c r="C44" s="1" t="s">
        <v>107</v>
      </c>
    </row>
  </sheetData>
  <mergeCells count="1"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2021 год</vt:lpstr>
      <vt:lpstr>'за 2021 год'!бЮДЖЕТ_2005_НОВ</vt:lpstr>
      <vt:lpstr>'за 2021 год'!бЮДЖЕТ_2005_НОВ.КЛ.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FIN-1</cp:lastModifiedBy>
  <cp:lastPrinted>2017-04-21T14:26:46Z</cp:lastPrinted>
  <dcterms:created xsi:type="dcterms:W3CDTF">2004-12-09T07:13:42Z</dcterms:created>
  <dcterms:modified xsi:type="dcterms:W3CDTF">2022-04-25T13:12:38Z</dcterms:modified>
</cp:coreProperties>
</file>