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E8CD3016-4FD0-4361-ABCC-75B60E26133D}" xr6:coauthVersionLast="37" xr6:coauthVersionMax="37" xr10:uidLastSave="{00000000-0000-0000-0000-000000000000}"/>
  <bookViews>
    <workbookView xWindow="-255" yWindow="345" windowWidth="19215" windowHeight="7770" xr2:uid="{00000000-000D-0000-FFFF-FFFF00000000}"/>
  </bookViews>
  <sheets>
    <sheet name="за 2020 год" sheetId="3" r:id="rId1"/>
  </sheets>
  <definedNames>
    <definedName name="бЮДЖЕТ_2005_НОВ" localSheetId="0">'за 2020 год'!$B$1:$B$39</definedName>
    <definedName name="бЮДЖЕТ_2005_НОВ.КЛ." localSheetId="0">'за 2020 год'!$B$1:$B$39</definedName>
  </definedNames>
  <calcPr calcId="179021"/>
</workbook>
</file>

<file path=xl/calcChain.xml><?xml version="1.0" encoding="utf-8"?>
<calcChain xmlns="http://schemas.openxmlformats.org/spreadsheetml/2006/main">
  <c r="D17" i="3" l="1"/>
  <c r="E26" i="3"/>
  <c r="G30" i="3" l="1"/>
  <c r="F30" i="3"/>
  <c r="G36" i="3"/>
  <c r="F36" i="3"/>
  <c r="E6" i="3"/>
  <c r="F12" i="3"/>
  <c r="C6" i="3"/>
  <c r="E31" i="3" l="1"/>
  <c r="F23" i="3"/>
  <c r="M38" i="3"/>
  <c r="K38" i="3"/>
  <c r="K30" i="3"/>
  <c r="K19" i="3"/>
  <c r="K28" i="3"/>
  <c r="M27" i="3"/>
  <c r="L6" i="3"/>
  <c r="C31" i="3"/>
  <c r="C24" i="3"/>
  <c r="C21" i="3"/>
  <c r="C16" i="3"/>
  <c r="C9" i="3"/>
  <c r="C5" i="3" s="1"/>
  <c r="G19" i="3"/>
  <c r="G28" i="3"/>
  <c r="F19" i="3"/>
  <c r="D24" i="3"/>
  <c r="F28" i="3"/>
  <c r="F27" i="3"/>
  <c r="C15" i="3" l="1"/>
  <c r="C4" i="3" s="1"/>
  <c r="C40" i="3" s="1"/>
  <c r="I31" i="3"/>
  <c r="I24" i="3"/>
  <c r="I21" i="3"/>
  <c r="I16" i="3"/>
  <c r="I9" i="3"/>
  <c r="I6" i="3"/>
  <c r="I5" i="3" s="1"/>
  <c r="I15" i="3" l="1"/>
  <c r="M19" i="3"/>
  <c r="K36" i="3"/>
  <c r="J38" i="3"/>
  <c r="J28" i="3"/>
  <c r="J19" i="3"/>
  <c r="I4" i="3" l="1"/>
  <c r="I40" i="3" s="1"/>
  <c r="E24" i="3"/>
  <c r="F37" i="3"/>
  <c r="G35" i="3"/>
  <c r="G11" i="3"/>
  <c r="F11" i="3"/>
  <c r="E16" i="3" l="1"/>
  <c r="M36" i="3"/>
  <c r="J36" i="3"/>
  <c r="G20" i="3"/>
  <c r="D9" i="3"/>
  <c r="D21" i="3"/>
  <c r="L16" i="3" l="1"/>
  <c r="L24" i="3"/>
  <c r="F35" i="3" l="1"/>
  <c r="F34" i="3"/>
  <c r="F33" i="3"/>
  <c r="F32" i="3"/>
  <c r="F29" i="3"/>
  <c r="F26" i="3"/>
  <c r="F25" i="3"/>
  <c r="F22" i="3"/>
  <c r="F20" i="3"/>
  <c r="F18" i="3"/>
  <c r="F17" i="3"/>
  <c r="F14" i="3"/>
  <c r="F13" i="3"/>
  <c r="F10" i="3"/>
  <c r="F8" i="3"/>
  <c r="F7" i="3"/>
  <c r="D16" i="3"/>
  <c r="F16" i="3" l="1"/>
  <c r="L31" i="3"/>
  <c r="L21" i="3"/>
  <c r="L9" i="3"/>
  <c r="L5" i="3" s="1"/>
  <c r="D6" i="3"/>
  <c r="D5" i="3" s="1"/>
  <c r="E9" i="3"/>
  <c r="E21" i="3"/>
  <c r="F24" i="3"/>
  <c r="D31" i="3"/>
  <c r="M39" i="3"/>
  <c r="M37" i="3"/>
  <c r="M35" i="3"/>
  <c r="M34" i="3"/>
  <c r="M33" i="3"/>
  <c r="M32" i="3"/>
  <c r="M30" i="3"/>
  <c r="M29" i="3"/>
  <c r="M26" i="3"/>
  <c r="M25" i="3"/>
  <c r="M23" i="3"/>
  <c r="M22" i="3"/>
  <c r="M20" i="3"/>
  <c r="M18" i="3"/>
  <c r="M17" i="3"/>
  <c r="M14" i="3"/>
  <c r="M13" i="3"/>
  <c r="M12" i="3"/>
  <c r="M11" i="3"/>
  <c r="M10" i="3"/>
  <c r="M8" i="3"/>
  <c r="M7" i="3"/>
  <c r="K39" i="3"/>
  <c r="K37" i="3"/>
  <c r="K35" i="3"/>
  <c r="K34" i="3"/>
  <c r="K33" i="3"/>
  <c r="K32" i="3"/>
  <c r="K29" i="3"/>
  <c r="K26" i="3"/>
  <c r="K25" i="3"/>
  <c r="K23" i="3"/>
  <c r="K22" i="3"/>
  <c r="K20" i="3"/>
  <c r="K18" i="3"/>
  <c r="K17" i="3"/>
  <c r="K14" i="3"/>
  <c r="K13" i="3"/>
  <c r="K12" i="3"/>
  <c r="K11" i="3"/>
  <c r="K10" i="3"/>
  <c r="K8" i="3"/>
  <c r="K7" i="3"/>
  <c r="J39" i="3"/>
  <c r="J37" i="3"/>
  <c r="J35" i="3"/>
  <c r="J34" i="3"/>
  <c r="J33" i="3"/>
  <c r="J32" i="3"/>
  <c r="J30" i="3"/>
  <c r="J29" i="3"/>
  <c r="J26" i="3"/>
  <c r="J25" i="3"/>
  <c r="J23" i="3"/>
  <c r="J22" i="3"/>
  <c r="J20" i="3"/>
  <c r="J18" i="3"/>
  <c r="J17" i="3"/>
  <c r="J14" i="3"/>
  <c r="J13" i="3"/>
  <c r="J12" i="3"/>
  <c r="J11" i="3"/>
  <c r="J10" i="3"/>
  <c r="J8" i="3"/>
  <c r="J7" i="3"/>
  <c r="F9" i="3" l="1"/>
  <c r="E5" i="3"/>
  <c r="M9" i="3"/>
  <c r="E15" i="3"/>
  <c r="J15" i="3" s="1"/>
  <c r="F31" i="3"/>
  <c r="K21" i="3"/>
  <c r="F21" i="3"/>
  <c r="F6" i="3"/>
  <c r="M24" i="3"/>
  <c r="D15" i="3"/>
  <c r="L15" i="3"/>
  <c r="M16" i="3"/>
  <c r="J24" i="3"/>
  <c r="M6" i="3"/>
  <c r="J16" i="3"/>
  <c r="K16" i="3"/>
  <c r="J21" i="3"/>
  <c r="M21" i="3"/>
  <c r="K24" i="3"/>
  <c r="J31" i="3"/>
  <c r="M31" i="3"/>
  <c r="J9" i="3"/>
  <c r="K6" i="3"/>
  <c r="K9" i="3"/>
  <c r="J6" i="3"/>
  <c r="K31" i="3"/>
  <c r="F15" i="3" l="1"/>
  <c r="F5" i="3"/>
  <c r="K15" i="3"/>
  <c r="E4" i="3"/>
  <c r="E40" i="3" s="1"/>
  <c r="M5" i="3"/>
  <c r="D4" i="3"/>
  <c r="M15" i="3"/>
  <c r="L4" i="3"/>
  <c r="K5" i="3"/>
  <c r="J5" i="3"/>
  <c r="L40" i="3" l="1"/>
  <c r="M40" i="3" s="1"/>
  <c r="M4" i="3"/>
  <c r="D40" i="3"/>
  <c r="F40" i="3" s="1"/>
  <c r="F4" i="3"/>
  <c r="K4" i="3"/>
  <c r="J4" i="3"/>
  <c r="K40" i="3" l="1"/>
  <c r="J40" i="3"/>
  <c r="G34" i="3" l="1"/>
  <c r="G33" i="3"/>
  <c r="G32" i="3"/>
  <c r="G31" i="3"/>
  <c r="G29" i="3"/>
  <c r="G26" i="3"/>
  <c r="G25" i="3"/>
  <c r="G24" i="3"/>
  <c r="G22" i="3"/>
  <c r="G21" i="3"/>
  <c r="G18" i="3"/>
  <c r="G17" i="3"/>
  <c r="G14" i="3"/>
  <c r="G13" i="3"/>
  <c r="G12" i="3"/>
  <c r="G10" i="3"/>
  <c r="G9" i="3"/>
  <c r="G8" i="3"/>
  <c r="G7" i="3"/>
  <c r="G6" i="3"/>
  <c r="G5" i="3"/>
  <c r="G16" i="3"/>
  <c r="G15" i="3"/>
  <c r="G4" i="3" l="1"/>
  <c r="G40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2" xr16:uid="{00000000-0015-0000-FFFF-FFFF01000000}" name="бЮДЖЕТ 2005 НОВ.КЛ.3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<sst xmlns="http://schemas.openxmlformats.org/spreadsheetml/2006/main" count="108" uniqueCount="108">
  <si>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</si>
  <si>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</si>
  <si>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</si>
  <si>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</si>
  <si>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</si>
  <si>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</si>
  <si>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</si>
  <si>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</si>
  <si>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</si>
  <si>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</si>
  <si>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</si>
  <si>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</si>
  <si>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</si>
  <si>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</si>
  <si>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</si>
  <si>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</si>
  <si>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</si>
  <si>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</si>
  <si>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</si>
  <si>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</si>
  <si>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1 00 00000 00</t>
  </si>
  <si>
    <t>1 01 00000 00</t>
  </si>
  <si>
    <t>1 01 02000 01</t>
  </si>
  <si>
    <t>1 05 00000 00</t>
  </si>
  <si>
    <t>1 08 00000 00</t>
  </si>
  <si>
    <t>1 11 00000 00</t>
  </si>
  <si>
    <t>1 11 05025 05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</si>
  <si>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</si>
  <si>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</si>
  <si>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</si>
  <si>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</si>
  <si>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</si>
  <si>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</si>
  <si>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</si>
  <si>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2 02 02000 00</t>
  </si>
  <si>
    <t>2 02 03000 00</t>
  </si>
  <si>
    <t>КБК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</si>
  <si>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</si>
  <si>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</si>
  <si>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</si>
  <si>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</si>
  <si>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</si>
  <si>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1 14 02053 05</t>
  </si>
  <si>
    <t>105  04020 02</t>
  </si>
  <si>
    <t>2 07 05000 05</t>
  </si>
  <si>
    <t>Прочие безвозмездные поступления</t>
  </si>
  <si>
    <t>2 02 01000 00</t>
  </si>
  <si>
    <t>ВСЕГО ДОХОДОВ</t>
  </si>
  <si>
    <t>Акцизы на нефтепродукты</t>
  </si>
  <si>
    <t>1 03 00000 00</t>
  </si>
  <si>
    <t>1 11 05013 00</t>
  </si>
  <si>
    <t>1 05 01000 02</t>
  </si>
  <si>
    <t>Единый налог по упрощенной системе налогообложения</t>
  </si>
  <si>
    <t>Причины отклонения от первоначального бюджета</t>
  </si>
  <si>
    <t>НАЛОГОВЫЕ И НЕНАЛОГОВЫЕ ДОХОДЫ</t>
  </si>
  <si>
    <t>Прочие доходы от компенсации затрат бюджета</t>
  </si>
  <si>
    <t>х</t>
  </si>
  <si>
    <t>Исполнено за 2019 год</t>
  </si>
  <si>
    <t>Рост (снижение) 2020г. к 2019г.</t>
  </si>
  <si>
    <t>2 18 05000 05</t>
  </si>
  <si>
    <t>1 11 05035 05</t>
  </si>
  <si>
    <t>Доходы  от  сдачи  в аренду имущества, находящегося в оперативном управлении учреждений муниципальных районов  (за исключением земельных участков)</t>
  </si>
  <si>
    <t>Рост расходов по переданным полномочиям из бюджета области</t>
  </si>
  <si>
    <t>Увеличение обращений предприятий ЖКХ и микрофинансовых организаций по взысканию задолженности с населения</t>
  </si>
  <si>
    <t xml:space="preserve">Разовые поступления </t>
  </si>
  <si>
    <t>Увеличение объемов по принятым решениям на областном уровне</t>
  </si>
  <si>
    <t>Усиление работы администратора платежей по взысканию задолженности</t>
  </si>
  <si>
    <t>Доходы бюджетов муниципальных районов от возврата организациями остатков субсидий прошлых лет</t>
  </si>
  <si>
    <t>Первоначальный бюджет 2020 года</t>
  </si>
  <si>
    <t>Исполнено за 2020 год</t>
  </si>
  <si>
    <t>% выполн.к уточн. б-ту 2020 года</t>
  </si>
  <si>
    <t>% выполн.к первонач. б-ту 2020 года</t>
  </si>
  <si>
    <t>% вып-я 2020 года к 2019 г.</t>
  </si>
  <si>
    <t>Прогноз на 2021 год</t>
  </si>
  <si>
    <t>Рост (снижение) 2021г. к 2020г.</t>
  </si>
  <si>
    <t>Снижение реализации нефтепродуктов на территории РФ</t>
  </si>
  <si>
    <t>Снижение количества налогоплательщиков в 2020 году и предоставление поддержки пострадавшим отраслям от распростанения коронавирусной инфекции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</si>
  <si>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</si>
  <si>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Продажа земли под объектом недвижимости, включенного в план приватизации в течение отчетного года</t>
  </si>
  <si>
    <t xml:space="preserve">Гашение задолженности по штрафам за 2019 год </t>
  </si>
  <si>
    <t>Уточнение невыясненных платежей, сложившихся на начало года</t>
  </si>
  <si>
    <t>Снижение количества проданного имущества казны по сравнению с планируемым первоначально</t>
  </si>
  <si>
    <t xml:space="preserve">Возвраты плательщикам в связи с изменением природоохранного законодательства </t>
  </si>
  <si>
    <t xml:space="preserve">Снижение доходов данной категории плательщиков </t>
  </si>
  <si>
    <t xml:space="preserve">Поступлением задолженности прошлых лет </t>
  </si>
  <si>
    <t>Заключение новых договоров аренды в течение года</t>
  </si>
  <si>
    <t>Рост количества проданных земельных участков</t>
  </si>
  <si>
    <t>Увеличение площади земельных участков в результате их перераспределения</t>
  </si>
  <si>
    <t>Добровольные пожертвования к 75-летию ВОВ</t>
  </si>
  <si>
    <t>Увеличение объема переданных полномочий</t>
  </si>
  <si>
    <t>Выделение субсидий из бюджета области в 2020 году в рамках государственных программ</t>
  </si>
  <si>
    <t>Аналитические данные о доходах местного бюджета Устюженского муниципального района за 2020 год  в сравнении с первоначально утвержденным решением о местном бюджете значениями 
и с уточненными значениями с учетом внесенных изменений, а так же фактическими доходами за 2020 год в сравнении с 2019 годом (тыс. руб.)</t>
  </si>
  <si>
    <t>Налог, взимаемый в связи с применением патентной системы налогообложения</t>
  </si>
  <si>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</si>
  <si>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</si>
  <si>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</si>
  <si>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Иные межбюджетные трансферты</t>
  </si>
  <si>
    <t>2 02 04000 00</t>
  </si>
  <si>
    <t>2 04 00000 00</t>
  </si>
  <si>
    <t>Безвозмездные поступления от негосударственных организаций</t>
  </si>
  <si>
    <t>Уточненный бюджет   2020 года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</si>
  <si>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</si>
  <si>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1 14 09000 00</t>
  </si>
  <si>
    <t>Рост дополнительного норматива отчислений от НДФЛ</t>
  </si>
  <si>
    <t>Рост доходов данной категории плательщиков по результатам 2019 года</t>
  </si>
  <si>
    <t xml:space="preserve">Увеличение количесива выданных патентов </t>
  </si>
  <si>
    <t>Доходы от продажи земельных участков, находящихся в государственной и муниципальной собственности</t>
  </si>
  <si>
    <t>1 14 06000 00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</si>
</sst>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3"/>
      <color indexed="8"/>
      <name val="Arial Cyr"/>
      <charset val="204"/>
    </font>
    <font>
      <sz val="13"/>
      <color indexed="8"/>
      <name val="Arial Cyr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3"/>
      <color rgb="FFFF000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3"/>
      <color theme="1"/>
      <name val="Arial Cyr"/>
      <charset val="204"/>
    </font>
    <font>
      <b/>
      <sz val="13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4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6" xfId="1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4" fontId="5" fillId="0" borderId="2" xfId="0" applyNumberFormat="1" applyFont="1" applyBorder="1" applyAlignment="1">
      <alignment wrapText="1"/>
    </xf>
    <xf numFmtId="4" fontId="19" fillId="0" borderId="2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19" fillId="0" borderId="1" xfId="0" applyNumberFormat="1" applyFont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wrapText="1"/>
    </xf>
    <xf numFmtId="4" fontId="16" fillId="0" borderId="2" xfId="0" applyNumberFormat="1" applyFont="1" applyBorder="1" applyAlignment="1">
      <alignment wrapText="1"/>
    </xf>
    <xf numFmtId="164" fontId="23" fillId="0" borderId="1" xfId="0" applyNumberFormat="1" applyFont="1" applyBorder="1" applyAlignment="1">
      <alignment wrapText="1"/>
    </xf>
    <xf numFmtId="164" fontId="24" fillId="0" borderId="1" xfId="0" applyNumberFormat="1" applyFont="1" applyBorder="1" applyAlignment="1">
      <alignment wrapText="1"/>
    </xf>
  </cellXfs>
  <cellStyles count="2">
    <cellStyle name="Обычный" xfId="0" builtinId="0"/>
    <cellStyle name="Обычный 3" xfId="1" xr:uid="{B41721BF-1F15-4664-A309-CDCB368A8A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бЮДЖЕТ 2005 НОВ.КЛ.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бЮДЖЕТ 2005 НОВ" connectionId="2" xr16:uid="{00000000-0016-0000-00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zoomScale="90" zoomScaleNormal="90" workbookViewId="0">
      <selection activeCell="I53" sqref="I53"/>
    </sheetView>
  </sheetViews>
  <sheetFormatPr defaultRowHeight="11.25" x14ac:dyDescent="0.2"/>
  <cols>
    <col min="1" max="1" width="15" style="1" customWidth="1"/>
    <col min="2" max="2" width="58.85546875" style="1" customWidth="1"/>
    <col min="3" max="3" width="14.85546875" style="1" customWidth="1"/>
    <col min="4" max="4" width="17" style="1" customWidth="1"/>
    <col min="5" max="5" width="16.7109375" style="1" customWidth="1"/>
    <col min="6" max="6" width="11.5703125" style="1" customWidth="1"/>
    <col min="7" max="7" width="12.5703125" style="1" customWidth="1"/>
    <col min="8" max="8" width="30" style="23" customWidth="1"/>
    <col min="9" max="9" width="14.85546875" style="1" customWidth="1"/>
    <col min="10" max="10" width="15" style="1" customWidth="1"/>
    <col min="11" max="11" width="13" style="1" customWidth="1"/>
    <col min="12" max="12" width="14.5703125" style="1" customWidth="1"/>
    <col min="13" max="13" width="15.5703125" style="1" customWidth="1"/>
    <col min="14" max="16384" width="9.140625" style="1"/>
  </cols>
  <sheetData>
    <row r="1" spans="1:13" ht="38.25" customHeight="1" x14ac:dyDescent="0.2">
      <c r="A1" s="43" t="s">
        <v>91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78.75" customHeight="1" x14ac:dyDescent="0.2">
      <c r="A2" s="20" t="s">
        <v>36</v>
      </c>
      <c r="B2" s="21" t="s">
        <v>13</v>
      </c>
      <c r="C2" s="25" t="s">
        <v>68</v>
      </c>
      <c r="D2" s="25" t="s">
        <v>100</v>
      </c>
      <c r="E2" s="25" t="s">
        <v>69</v>
      </c>
      <c r="F2" s="19" t="s">
        <v>70</v>
      </c>
      <c r="G2" s="19" t="s">
        <v>71</v>
      </c>
      <c r="H2" s="18" t="s">
        <v>53</v>
      </c>
      <c r="I2" s="18" t="s">
        <v>57</v>
      </c>
      <c r="J2" s="18" t="s">
        <v>58</v>
      </c>
      <c r="K2" s="19" t="s">
        <v>72</v>
      </c>
      <c r="L2" s="18" t="s">
        <v>73</v>
      </c>
      <c r="M2" s="18" t="s">
        <v>74</v>
      </c>
    </row>
    <row r="3" spans="1:13" x14ac:dyDescent="0.2">
      <c r="A3" s="9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14">
        <v>12</v>
      </c>
      <c r="M3" s="8">
        <v>13</v>
      </c>
    </row>
    <row r="4" spans="1:13" ht="16.5" x14ac:dyDescent="0.25">
      <c r="A4" s="6" t="s">
        <v>20</v>
      </c>
      <c r="B4" s="15" t="s">
        <v>54</v>
      </c>
      <c r="C4" s="30">
        <f>SUM(C5,C15)</f>
        <v>131525</v>
      </c>
      <c r="D4" s="30">
        <f>SUM(D5,D15)</f>
        <v>136365.20000000001</v>
      </c>
      <c r="E4" s="30">
        <f>SUM(E5,E15)</f>
        <v>136665.09</v>
      </c>
      <c r="F4" s="31">
        <f t="shared" ref="F4:F12" si="0">E4/D4*100</f>
        <v>100.21991681162055</v>
      </c>
      <c r="G4" s="31">
        <f t="shared" ref="G4:G14" si="1">E4/C4*100</f>
        <v>103.90807070899069</v>
      </c>
      <c r="H4" s="22"/>
      <c r="I4" s="30">
        <f>SUM(I5,I15)</f>
        <v>122603.47000000002</v>
      </c>
      <c r="J4" s="37">
        <f t="shared" ref="J4:J40" si="2">E4-I4</f>
        <v>14061.619999999981</v>
      </c>
      <c r="K4" s="38">
        <f t="shared" ref="K4:K40" si="3">E4/I4*100</f>
        <v>111.46918598633462</v>
      </c>
      <c r="L4" s="37">
        <f>SUM(L5,L15)</f>
        <v>144768</v>
      </c>
      <c r="M4" s="37">
        <f>L4-E4</f>
        <v>8102.9100000000035</v>
      </c>
    </row>
    <row r="5" spans="1:13" ht="16.5" x14ac:dyDescent="0.25">
      <c r="A5" s="5"/>
      <c r="B5" s="16" t="s">
        <v>15</v>
      </c>
      <c r="C5" s="30">
        <f>SUM(C6,C8,C9,C14)</f>
        <v>124325</v>
      </c>
      <c r="D5" s="30">
        <f>SUM(D6,D8,D9,D14)</f>
        <v>124774</v>
      </c>
      <c r="E5" s="30">
        <f>SUM(E6,E8,E9,E14)</f>
        <v>124917.65999999999</v>
      </c>
      <c r="F5" s="31">
        <f t="shared" si="0"/>
        <v>100.11513616618845</v>
      </c>
      <c r="G5" s="31">
        <f t="shared" si="1"/>
        <v>100.47670219183591</v>
      </c>
      <c r="H5" s="22"/>
      <c r="I5" s="30">
        <f>SUM(I6,I8,I9,I14)</f>
        <v>112189.92000000001</v>
      </c>
      <c r="J5" s="37">
        <f t="shared" si="2"/>
        <v>12727.739999999976</v>
      </c>
      <c r="K5" s="38">
        <f t="shared" si="3"/>
        <v>111.34481600486031</v>
      </c>
      <c r="L5" s="37">
        <f>SUM(L6,L8,L9,L14)</f>
        <v>138788</v>
      </c>
      <c r="M5" s="37">
        <f t="shared" ref="M5:M40" si="4">L5-E5</f>
        <v>13870.340000000011</v>
      </c>
    </row>
    <row r="6" spans="1:13" ht="16.5" x14ac:dyDescent="0.25">
      <c r="A6" s="6" t="s">
        <v>21</v>
      </c>
      <c r="B6" s="10" t="s">
        <v>0</v>
      </c>
      <c r="C6" s="30">
        <f t="shared" ref="C6:D6" si="5">C7</f>
        <v>86773</v>
      </c>
      <c r="D6" s="30">
        <f t="shared" si="5"/>
        <v>88973</v>
      </c>
      <c r="E6" s="30">
        <f t="shared" ref="E6" si="6">E7</f>
        <v>89164.23</v>
      </c>
      <c r="F6" s="31">
        <f t="shared" si="0"/>
        <v>100.21493037213536</v>
      </c>
      <c r="G6" s="31">
        <f t="shared" si="1"/>
        <v>102.75573046915514</v>
      </c>
      <c r="H6" s="22"/>
      <c r="I6" s="30">
        <f t="shared" ref="I6" si="7">I7</f>
        <v>74801.97</v>
      </c>
      <c r="J6" s="37">
        <f t="shared" si="2"/>
        <v>14362.259999999995</v>
      </c>
      <c r="K6" s="38">
        <f t="shared" si="3"/>
        <v>119.20037667457153</v>
      </c>
      <c r="L6" s="37">
        <f t="shared" ref="L6" si="8">L7</f>
        <v>103747</v>
      </c>
      <c r="M6" s="37">
        <f t="shared" si="4"/>
        <v>14582.770000000004</v>
      </c>
    </row>
    <row r="7" spans="1:13" ht="22.5" x14ac:dyDescent="0.25">
      <c r="A7" s="6" t="s">
        <v>22</v>
      </c>
      <c r="B7" s="3" t="s">
        <v>1</v>
      </c>
      <c r="C7" s="32">
        <v>86773</v>
      </c>
      <c r="D7" s="32">
        <v>88973</v>
      </c>
      <c r="E7" s="32">
        <v>89164.23</v>
      </c>
      <c r="F7" s="33">
        <f t="shared" si="0"/>
        <v>100.21493037213536</v>
      </c>
      <c r="G7" s="33">
        <f t="shared" si="1"/>
        <v>102.75573046915514</v>
      </c>
      <c r="H7" s="22" t="s">
        <v>103</v>
      </c>
      <c r="I7" s="32">
        <v>74801.97</v>
      </c>
      <c r="J7" s="39">
        <f t="shared" si="2"/>
        <v>14362.259999999995</v>
      </c>
      <c r="K7" s="40">
        <f t="shared" si="3"/>
        <v>119.20037667457153</v>
      </c>
      <c r="L7" s="39">
        <v>103747</v>
      </c>
      <c r="M7" s="39">
        <f t="shared" si="4"/>
        <v>14582.770000000004</v>
      </c>
    </row>
    <row r="8" spans="1:13" ht="22.5" x14ac:dyDescent="0.25">
      <c r="A8" s="6" t="s">
        <v>49</v>
      </c>
      <c r="B8" s="10" t="s">
        <v>48</v>
      </c>
      <c r="C8" s="32">
        <v>15164</v>
      </c>
      <c r="D8" s="32">
        <v>14632</v>
      </c>
      <c r="E8" s="32">
        <v>14363.86</v>
      </c>
      <c r="F8" s="33">
        <f t="shared" si="0"/>
        <v>98.16744122471296</v>
      </c>
      <c r="G8" s="33">
        <f t="shared" si="1"/>
        <v>94.723423898707466</v>
      </c>
      <c r="H8" s="22" t="s">
        <v>75</v>
      </c>
      <c r="I8" s="32">
        <v>14952.07</v>
      </c>
      <c r="J8" s="39">
        <f t="shared" si="2"/>
        <v>-588.20999999999913</v>
      </c>
      <c r="K8" s="40">
        <f t="shared" si="3"/>
        <v>96.066029653419221</v>
      </c>
      <c r="L8" s="37">
        <v>14838</v>
      </c>
      <c r="M8" s="39">
        <f t="shared" si="4"/>
        <v>474.13999999999942</v>
      </c>
    </row>
    <row r="9" spans="1:13" ht="16.5" x14ac:dyDescent="0.25">
      <c r="A9" s="6" t="s">
        <v>23</v>
      </c>
      <c r="B9" s="11" t="s">
        <v>2</v>
      </c>
      <c r="C9" s="30">
        <f>SUM(C10:C13)</f>
        <v>20569</v>
      </c>
      <c r="D9" s="30">
        <f>SUM(D10:D13)</f>
        <v>18579</v>
      </c>
      <c r="E9" s="30">
        <f t="shared" ref="E9" si="9">SUM(E10:E13)</f>
        <v>18794.23</v>
      </c>
      <c r="F9" s="31">
        <f t="shared" si="0"/>
        <v>101.15845847462188</v>
      </c>
      <c r="G9" s="31">
        <f t="shared" si="1"/>
        <v>91.371627205989597</v>
      </c>
      <c r="H9" s="24"/>
      <c r="I9" s="30">
        <f t="shared" ref="I9" si="10">SUM(I10:I13)</f>
        <v>20009.91</v>
      </c>
      <c r="J9" s="37">
        <f t="shared" si="2"/>
        <v>-1215.6800000000003</v>
      </c>
      <c r="K9" s="38">
        <f t="shared" si="3"/>
        <v>93.924610355568817</v>
      </c>
      <c r="L9" s="37">
        <f>SUM(L10:L13)</f>
        <v>18162</v>
      </c>
      <c r="M9" s="47">
        <f t="shared" si="4"/>
        <v>-632.22999999999956</v>
      </c>
    </row>
    <row r="10" spans="1:13" ht="22.5" x14ac:dyDescent="0.25">
      <c r="A10" s="6" t="s">
        <v>51</v>
      </c>
      <c r="B10" s="3" t="s">
        <v>52</v>
      </c>
      <c r="C10" s="32">
        <v>12408</v>
      </c>
      <c r="D10" s="32">
        <v>10250</v>
      </c>
      <c r="E10" s="32">
        <v>10456.84</v>
      </c>
      <c r="F10" s="33">
        <f t="shared" si="0"/>
        <v>102.0179512195122</v>
      </c>
      <c r="G10" s="33">
        <f t="shared" si="1"/>
        <v>84.274983881366865</v>
      </c>
      <c r="H10" s="22" t="s">
        <v>83</v>
      </c>
      <c r="I10" s="32">
        <v>10569.38</v>
      </c>
      <c r="J10" s="39">
        <f t="shared" si="2"/>
        <v>-112.53999999999905</v>
      </c>
      <c r="K10" s="40">
        <f t="shared" si="3"/>
        <v>98.935226096516544</v>
      </c>
      <c r="L10" s="39">
        <v>15666</v>
      </c>
      <c r="M10" s="39">
        <f t="shared" si="4"/>
        <v>5209.16</v>
      </c>
    </row>
    <row r="11" spans="1:13" ht="67.5" x14ac:dyDescent="0.25">
      <c r="A11" s="6" t="s">
        <v>41</v>
      </c>
      <c r="B11" s="3" t="s">
        <v>3</v>
      </c>
      <c r="C11" s="33">
        <v>7860</v>
      </c>
      <c r="D11" s="33">
        <v>7550</v>
      </c>
      <c r="E11" s="33">
        <v>7558.73</v>
      </c>
      <c r="F11" s="33">
        <f t="shared" si="0"/>
        <v>100.11562913907284</v>
      </c>
      <c r="G11" s="33">
        <f t="shared" si="1"/>
        <v>96.167048346055978</v>
      </c>
      <c r="H11" s="22" t="s">
        <v>76</v>
      </c>
      <c r="I11" s="33">
        <v>8060.43</v>
      </c>
      <c r="J11" s="39">
        <f t="shared" si="2"/>
        <v>-501.70000000000073</v>
      </c>
      <c r="K11" s="40">
        <f t="shared" si="3"/>
        <v>93.775766305271546</v>
      </c>
      <c r="L11" s="39">
        <v>1830</v>
      </c>
      <c r="M11" s="41">
        <f t="shared" si="4"/>
        <v>-5728.73</v>
      </c>
    </row>
    <row r="12" spans="1:13" ht="22.5" x14ac:dyDescent="0.25">
      <c r="A12" s="6" t="s">
        <v>40</v>
      </c>
      <c r="B12" s="3" t="s">
        <v>14</v>
      </c>
      <c r="C12" s="32">
        <v>178</v>
      </c>
      <c r="D12" s="32">
        <v>633</v>
      </c>
      <c r="E12" s="32">
        <v>632.74</v>
      </c>
      <c r="F12" s="33">
        <f t="shared" si="0"/>
        <v>99.95892575039494</v>
      </c>
      <c r="G12" s="33">
        <f t="shared" si="1"/>
        <v>355.47191011235958</v>
      </c>
      <c r="H12" s="22" t="s">
        <v>104</v>
      </c>
      <c r="I12" s="32">
        <v>1246.77</v>
      </c>
      <c r="J12" s="39">
        <f t="shared" si="2"/>
        <v>-614.03</v>
      </c>
      <c r="K12" s="40">
        <f t="shared" si="3"/>
        <v>50.750338875654691</v>
      </c>
      <c r="L12" s="39">
        <v>525</v>
      </c>
      <c r="M12" s="41">
        <f t="shared" si="4"/>
        <v>-107.74000000000001</v>
      </c>
    </row>
    <row r="13" spans="1:13" ht="27" x14ac:dyDescent="0.25">
      <c r="A13" s="6" t="s">
        <v>43</v>
      </c>
      <c r="B13" s="3" t="s">
        <v>92</v>
      </c>
      <c r="C13" s="32">
        <v>123</v>
      </c>
      <c r="D13" s="32">
        <v>146</v>
      </c>
      <c r="E13" s="32">
        <v>145.91999999999999</v>
      </c>
      <c r="F13" s="33">
        <f>E13/D13*100</f>
        <v>99.945205479452042</v>
      </c>
      <c r="G13" s="33">
        <f t="shared" si="1"/>
        <v>118.63414634146341</v>
      </c>
      <c r="H13" s="22" t="s">
        <v>105</v>
      </c>
      <c r="I13" s="32">
        <v>133.33000000000001</v>
      </c>
      <c r="J13" s="39">
        <f t="shared" si="2"/>
        <v>12.589999999999975</v>
      </c>
      <c r="K13" s="40">
        <f t="shared" si="3"/>
        <v>109.44273606840169</v>
      </c>
      <c r="L13" s="39">
        <v>141</v>
      </c>
      <c r="M13" s="41">
        <f t="shared" si="4"/>
        <v>-4.9199999999999875</v>
      </c>
    </row>
    <row r="14" spans="1:13" ht="39.75" customHeight="1" x14ac:dyDescent="0.25">
      <c r="A14" s="6" t="s">
        <v>24</v>
      </c>
      <c r="B14" s="13" t="s">
        <v>4</v>
      </c>
      <c r="C14" s="32">
        <v>1819</v>
      </c>
      <c r="D14" s="32">
        <v>2590</v>
      </c>
      <c r="E14" s="32">
        <v>2595.34</v>
      </c>
      <c r="F14" s="33">
        <f>E14/D14*100</f>
        <v>100.2061776061776</v>
      </c>
      <c r="G14" s="33">
        <f t="shared" si="1"/>
        <v>142.67949422759759</v>
      </c>
      <c r="H14" s="22" t="s">
        <v>63</v>
      </c>
      <c r="I14" s="32">
        <v>2425.9699999999998</v>
      </c>
      <c r="J14" s="39">
        <f t="shared" si="2"/>
        <v>169.37000000000035</v>
      </c>
      <c r="K14" s="40">
        <f t="shared" si="3"/>
        <v>106.98153728199445</v>
      </c>
      <c r="L14" s="39">
        <v>2041</v>
      </c>
      <c r="M14" s="41">
        <f t="shared" si="4"/>
        <v>-554.34000000000015</v>
      </c>
    </row>
    <row r="15" spans="1:13" ht="16.5" x14ac:dyDescent="0.25">
      <c r="A15" s="6"/>
      <c r="B15" s="17" t="s">
        <v>16</v>
      </c>
      <c r="C15" s="30">
        <f>C16+C21+C23+C24+C29+C30</f>
        <v>7200</v>
      </c>
      <c r="D15" s="30">
        <f>D16+D21+D23+D24+D29+D30</f>
        <v>11591.2</v>
      </c>
      <c r="E15" s="30">
        <f>E16+E21+E23+E24+E29+E30</f>
        <v>11747.43</v>
      </c>
      <c r="F15" s="31">
        <f t="shared" ref="F15:F19" si="11">E15/D15*100</f>
        <v>101.34783283870523</v>
      </c>
      <c r="G15" s="31">
        <f t="shared" ref="G15:G19" si="12">E15/C15*100</f>
        <v>163.15875</v>
      </c>
      <c r="H15" s="24"/>
      <c r="I15" s="30">
        <f>I16+I21+I23+I24+I29+I30</f>
        <v>10413.549999999999</v>
      </c>
      <c r="J15" s="37">
        <f t="shared" si="2"/>
        <v>1333.880000000001</v>
      </c>
      <c r="K15" s="38">
        <f t="shared" si="3"/>
        <v>112.80908047687871</v>
      </c>
      <c r="L15" s="37">
        <f>L16+L21+L23+L24+L29+L30</f>
        <v>5980</v>
      </c>
      <c r="M15" s="47">
        <f t="shared" si="4"/>
        <v>-5767.43</v>
      </c>
    </row>
    <row r="16" spans="1:13" ht="40.5" x14ac:dyDescent="0.25">
      <c r="A16" s="6" t="s">
        <v>25</v>
      </c>
      <c r="B16" s="10" t="s">
        <v>5</v>
      </c>
      <c r="C16" s="30">
        <f>SUM(C17:C20)</f>
        <v>3368</v>
      </c>
      <c r="D16" s="30">
        <f>SUM(D17:D20)</f>
        <v>3772.1</v>
      </c>
      <c r="E16" s="30">
        <f>SUM(E17:E20)</f>
        <v>3867.49</v>
      </c>
      <c r="F16" s="31">
        <f t="shared" si="11"/>
        <v>102.52883009464225</v>
      </c>
      <c r="G16" s="31">
        <f t="shared" si="12"/>
        <v>114.83046318289784</v>
      </c>
      <c r="H16" s="24"/>
      <c r="I16" s="30">
        <f>SUM(I17:I20)</f>
        <v>3856.2799999999997</v>
      </c>
      <c r="J16" s="37">
        <f t="shared" si="2"/>
        <v>11.210000000000036</v>
      </c>
      <c r="K16" s="38">
        <f t="shared" si="3"/>
        <v>100.29069465910152</v>
      </c>
      <c r="L16" s="37">
        <f>SUM(L17:L20)</f>
        <v>3107</v>
      </c>
      <c r="M16" s="47">
        <f t="shared" si="4"/>
        <v>-760.48999999999978</v>
      </c>
    </row>
    <row r="17" spans="1:13" ht="46.5" customHeight="1" x14ac:dyDescent="0.25">
      <c r="A17" s="6" t="s">
        <v>50</v>
      </c>
      <c r="B17" s="3" t="s">
        <v>17</v>
      </c>
      <c r="C17" s="32">
        <v>2744</v>
      </c>
      <c r="D17" s="32">
        <f>2612-124.75</f>
        <v>2487.25</v>
      </c>
      <c r="E17" s="32">
        <v>2600.5300000000002</v>
      </c>
      <c r="F17" s="33">
        <f t="shared" si="11"/>
        <v>104.55442758066138</v>
      </c>
      <c r="G17" s="33">
        <f t="shared" si="12"/>
        <v>94.771501457725961</v>
      </c>
      <c r="H17" s="22" t="s">
        <v>84</v>
      </c>
      <c r="I17" s="32">
        <v>2479.2399999999998</v>
      </c>
      <c r="J17" s="39">
        <f t="shared" si="2"/>
        <v>121.29000000000042</v>
      </c>
      <c r="K17" s="40">
        <f t="shared" si="3"/>
        <v>104.89222503670482</v>
      </c>
      <c r="L17" s="39">
        <v>2479</v>
      </c>
      <c r="M17" s="41">
        <f t="shared" si="4"/>
        <v>-121.5300000000002</v>
      </c>
    </row>
    <row r="18" spans="1:13" ht="54" x14ac:dyDescent="0.25">
      <c r="A18" s="6" t="s">
        <v>26</v>
      </c>
      <c r="B18" s="3" t="s">
        <v>19</v>
      </c>
      <c r="C18" s="32">
        <v>0</v>
      </c>
      <c r="D18" s="32">
        <v>124.75</v>
      </c>
      <c r="E18" s="32">
        <v>124.75</v>
      </c>
      <c r="F18" s="33">
        <f t="shared" si="11"/>
        <v>100</v>
      </c>
      <c r="G18" s="33" t="e">
        <f t="shared" si="12"/>
        <v>#DIV/0!</v>
      </c>
      <c r="H18" s="26" t="s">
        <v>85</v>
      </c>
      <c r="I18" s="32">
        <v>0.72</v>
      </c>
      <c r="J18" s="39">
        <f t="shared" si="2"/>
        <v>124.03</v>
      </c>
      <c r="K18" s="40">
        <f t="shared" si="3"/>
        <v>17326.388888888887</v>
      </c>
      <c r="L18" s="39">
        <v>3</v>
      </c>
      <c r="M18" s="41">
        <f t="shared" si="4"/>
        <v>-121.75</v>
      </c>
    </row>
    <row r="19" spans="1:13" ht="40.5" x14ac:dyDescent="0.25">
      <c r="A19" s="6" t="s">
        <v>60</v>
      </c>
      <c r="B19" s="3" t="s">
        <v>61</v>
      </c>
      <c r="C19" s="32">
        <v>624</v>
      </c>
      <c r="D19" s="32">
        <v>1144</v>
      </c>
      <c r="E19" s="32">
        <v>1124.3</v>
      </c>
      <c r="F19" s="33">
        <f t="shared" si="11"/>
        <v>98.277972027972027</v>
      </c>
      <c r="G19" s="33">
        <f t="shared" si="12"/>
        <v>180.17628205128204</v>
      </c>
      <c r="H19" s="22"/>
      <c r="I19" s="32">
        <v>1376.32</v>
      </c>
      <c r="J19" s="39">
        <f t="shared" ref="J19" si="13">E19-I19</f>
        <v>-252.01999999999998</v>
      </c>
      <c r="K19" s="40">
        <f t="shared" si="3"/>
        <v>81.688851429900026</v>
      </c>
      <c r="L19" s="46">
        <v>607</v>
      </c>
      <c r="M19" s="41">
        <f t="shared" si="4"/>
        <v>-517.29999999999995</v>
      </c>
    </row>
    <row r="20" spans="1:13" ht="27" x14ac:dyDescent="0.25">
      <c r="A20" s="6" t="s">
        <v>27</v>
      </c>
      <c r="B20" s="3" t="s">
        <v>18</v>
      </c>
      <c r="C20" s="32">
        <v>0</v>
      </c>
      <c r="D20" s="32">
        <v>16.100000000000001</v>
      </c>
      <c r="E20" s="32">
        <v>17.91</v>
      </c>
      <c r="F20" s="33">
        <f>E20/D20*100</f>
        <v>111.24223602484471</v>
      </c>
      <c r="G20" s="33" t="e">
        <f t="shared" ref="G20:G29" si="14">E20/C20*100</f>
        <v>#DIV/0!</v>
      </c>
      <c r="H20" s="22" t="s">
        <v>66</v>
      </c>
      <c r="I20" s="32">
        <v>0</v>
      </c>
      <c r="J20" s="39">
        <f t="shared" si="2"/>
        <v>17.91</v>
      </c>
      <c r="K20" s="40" t="e">
        <f t="shared" si="3"/>
        <v>#DIV/0!</v>
      </c>
      <c r="L20" s="46">
        <v>18</v>
      </c>
      <c r="M20" s="39">
        <f t="shared" si="4"/>
        <v>8.9999999999999858E-2</v>
      </c>
    </row>
    <row r="21" spans="1:13" ht="27" x14ac:dyDescent="0.25">
      <c r="A21" s="6" t="s">
        <v>28</v>
      </c>
      <c r="B21" s="11" t="s">
        <v>6</v>
      </c>
      <c r="C21" s="30">
        <f>C22</f>
        <v>340</v>
      </c>
      <c r="D21" s="30">
        <f>D22</f>
        <v>411</v>
      </c>
      <c r="E21" s="30">
        <f t="shared" ref="E21" si="15">E22</f>
        <v>410.74</v>
      </c>
      <c r="F21" s="31">
        <f>E21/D21*100</f>
        <v>99.936739659367404</v>
      </c>
      <c r="G21" s="31">
        <f t="shared" si="14"/>
        <v>120.80588235294118</v>
      </c>
      <c r="H21" s="24"/>
      <c r="I21" s="30">
        <f t="shared" ref="I21" si="16">I22</f>
        <v>320.11</v>
      </c>
      <c r="J21" s="39">
        <f t="shared" si="2"/>
        <v>90.63</v>
      </c>
      <c r="K21" s="40">
        <f t="shared" si="3"/>
        <v>128.31214270094654</v>
      </c>
      <c r="L21" s="37">
        <f>L22</f>
        <v>380</v>
      </c>
      <c r="M21" s="41">
        <f t="shared" si="4"/>
        <v>-30.740000000000009</v>
      </c>
    </row>
    <row r="22" spans="1:13" ht="33.75" x14ac:dyDescent="0.25">
      <c r="A22" s="6" t="s">
        <v>29</v>
      </c>
      <c r="B22" s="13" t="s">
        <v>7</v>
      </c>
      <c r="C22" s="32">
        <v>340</v>
      </c>
      <c r="D22" s="32">
        <v>411</v>
      </c>
      <c r="E22" s="32">
        <v>410.74</v>
      </c>
      <c r="F22" s="33">
        <f>E22/D22*100</f>
        <v>99.936739659367404</v>
      </c>
      <c r="G22" s="33">
        <f t="shared" si="14"/>
        <v>120.80588235294118</v>
      </c>
      <c r="H22" s="22" t="s">
        <v>82</v>
      </c>
      <c r="I22" s="32">
        <v>320.11</v>
      </c>
      <c r="J22" s="39">
        <f t="shared" si="2"/>
        <v>90.63</v>
      </c>
      <c r="K22" s="40">
        <f t="shared" si="3"/>
        <v>128.31214270094654</v>
      </c>
      <c r="L22" s="39">
        <v>380</v>
      </c>
      <c r="M22" s="41">
        <f t="shared" si="4"/>
        <v>-30.740000000000009</v>
      </c>
    </row>
    <row r="23" spans="1:13" ht="16.5" x14ac:dyDescent="0.25">
      <c r="A23" s="6" t="s">
        <v>37</v>
      </c>
      <c r="B23" s="13" t="s">
        <v>55</v>
      </c>
      <c r="C23" s="32">
        <v>3</v>
      </c>
      <c r="D23" s="32">
        <v>43.6</v>
      </c>
      <c r="E23" s="32">
        <v>43.6</v>
      </c>
      <c r="F23" s="33">
        <f>E23/D23*100</f>
        <v>100</v>
      </c>
      <c r="G23" s="33"/>
      <c r="H23" s="22" t="s">
        <v>64</v>
      </c>
      <c r="I23" s="32">
        <v>64.02</v>
      </c>
      <c r="J23" s="39">
        <f t="shared" si="2"/>
        <v>-20.419999999999995</v>
      </c>
      <c r="K23" s="40">
        <f t="shared" si="3"/>
        <v>68.103717588253673</v>
      </c>
      <c r="L23" s="39">
        <v>26</v>
      </c>
      <c r="M23" s="41">
        <f t="shared" si="4"/>
        <v>-17.600000000000001</v>
      </c>
    </row>
    <row r="24" spans="1:13" ht="27" x14ac:dyDescent="0.25">
      <c r="A24" s="6" t="s">
        <v>30</v>
      </c>
      <c r="B24" s="10" t="s">
        <v>8</v>
      </c>
      <c r="C24" s="30">
        <f>SUM(C25:C28)</f>
        <v>1027</v>
      </c>
      <c r="D24" s="30">
        <f>SUM(D25:D28)</f>
        <v>4593.8999999999996</v>
      </c>
      <c r="E24" s="30">
        <f>SUM(E25:E28)</f>
        <v>4690.6400000000003</v>
      </c>
      <c r="F24" s="31">
        <f t="shared" ref="F24:F29" si="17">E24/D24*100</f>
        <v>102.10583599991294</v>
      </c>
      <c r="G24" s="31">
        <f t="shared" si="14"/>
        <v>456.73222979552099</v>
      </c>
      <c r="H24" s="24"/>
      <c r="I24" s="30">
        <f>SUM(I25:I28)</f>
        <v>1729.12</v>
      </c>
      <c r="J24" s="39">
        <f t="shared" si="2"/>
        <v>2961.5200000000004</v>
      </c>
      <c r="K24" s="40">
        <f t="shared" si="3"/>
        <v>271.27324882020918</v>
      </c>
      <c r="L24" s="37">
        <f>SUM(L25:L26)</f>
        <v>1406</v>
      </c>
      <c r="M24" s="41">
        <f t="shared" si="4"/>
        <v>-3284.6400000000003</v>
      </c>
    </row>
    <row r="25" spans="1:13" ht="40.5" x14ac:dyDescent="0.25">
      <c r="A25" s="6" t="s">
        <v>42</v>
      </c>
      <c r="B25" s="3" t="s">
        <v>12</v>
      </c>
      <c r="C25" s="32">
        <v>290</v>
      </c>
      <c r="D25" s="32">
        <v>2093.9</v>
      </c>
      <c r="E25" s="32">
        <v>2106.7600000000002</v>
      </c>
      <c r="F25" s="33">
        <f t="shared" si="17"/>
        <v>100.6141649553465</v>
      </c>
      <c r="G25" s="33">
        <f t="shared" si="14"/>
        <v>726.46896551724149</v>
      </c>
      <c r="H25" s="22" t="s">
        <v>81</v>
      </c>
      <c r="I25" s="32">
        <v>439.79</v>
      </c>
      <c r="J25" s="39">
        <f t="shared" si="2"/>
        <v>1666.9700000000003</v>
      </c>
      <c r="K25" s="40">
        <f t="shared" si="3"/>
        <v>479.03772254939867</v>
      </c>
      <c r="L25" s="39">
        <v>356</v>
      </c>
      <c r="M25" s="41">
        <f t="shared" si="4"/>
        <v>-1750.7600000000002</v>
      </c>
    </row>
    <row r="26" spans="1:13" ht="42.75" customHeight="1" x14ac:dyDescent="0.25">
      <c r="A26" s="6" t="s">
        <v>107</v>
      </c>
      <c r="B26" s="27" t="s">
        <v>106</v>
      </c>
      <c r="C26" s="32">
        <v>737</v>
      </c>
      <c r="D26" s="32">
        <v>2500</v>
      </c>
      <c r="E26" s="32">
        <f>1270.13+1313.75</f>
        <v>2583.88</v>
      </c>
      <c r="F26" s="33">
        <f t="shared" si="17"/>
        <v>103.3552</v>
      </c>
      <c r="G26" s="33">
        <f t="shared" si="14"/>
        <v>350.59430122116692</v>
      </c>
      <c r="H26" s="22" t="s">
        <v>86</v>
      </c>
      <c r="I26" s="32">
        <v>1289.33</v>
      </c>
      <c r="J26" s="39">
        <f t="shared" si="2"/>
        <v>1294.5500000000002</v>
      </c>
      <c r="K26" s="40">
        <f t="shared" si="3"/>
        <v>200.40486143966248</v>
      </c>
      <c r="L26" s="46">
        <v>1050</v>
      </c>
      <c r="M26" s="41">
        <f t="shared" si="4"/>
        <v>-1533.88</v>
      </c>
    </row>
    <row r="27" spans="1:13" ht="57" customHeight="1" x14ac:dyDescent="0.25">
      <c r="A27" s="6"/>
      <c r="B27" s="3" t="s">
        <v>77</v>
      </c>
      <c r="C27" s="32">
        <v>0</v>
      </c>
      <c r="D27" s="32">
        <v>0</v>
      </c>
      <c r="E27" s="32">
        <v>0</v>
      </c>
      <c r="F27" s="33" t="e">
        <f t="shared" si="17"/>
        <v>#DIV/0!</v>
      </c>
      <c r="G27" s="33"/>
      <c r="H27" s="22" t="s">
        <v>78</v>
      </c>
      <c r="I27" s="32">
        <v>0</v>
      </c>
      <c r="J27" s="39">
        <v>0</v>
      </c>
      <c r="K27" s="40"/>
      <c r="L27" s="41">
        <v>0</v>
      </c>
      <c r="M27" s="39">
        <f t="shared" si="4"/>
        <v>0</v>
      </c>
    </row>
    <row r="28" spans="1:13" ht="78" customHeight="1" x14ac:dyDescent="0.25">
      <c r="A28" s="6" t="s">
        <v>102</v>
      </c>
      <c r="B28" s="27" t="s">
        <v>101</v>
      </c>
      <c r="C28" s="32">
        <v>0</v>
      </c>
      <c r="D28" s="32">
        <v>0</v>
      </c>
      <c r="E28" s="32">
        <v>0</v>
      </c>
      <c r="F28" s="33" t="e">
        <f t="shared" si="17"/>
        <v>#DIV/0!</v>
      </c>
      <c r="G28" s="33" t="e">
        <f t="shared" si="14"/>
        <v>#DIV/0!</v>
      </c>
      <c r="H28" s="22" t="s">
        <v>87</v>
      </c>
      <c r="I28" s="32">
        <v>0</v>
      </c>
      <c r="J28" s="42">
        <f t="shared" si="2"/>
        <v>0</v>
      </c>
      <c r="K28" s="40" t="e">
        <f t="shared" si="3"/>
        <v>#DIV/0!</v>
      </c>
      <c r="L28" s="41">
        <v>0</v>
      </c>
      <c r="M28" s="39"/>
    </row>
    <row r="29" spans="1:13" ht="22.5" x14ac:dyDescent="0.25">
      <c r="A29" s="6" t="s">
        <v>31</v>
      </c>
      <c r="B29" s="11" t="s">
        <v>9</v>
      </c>
      <c r="C29" s="32">
        <v>2456</v>
      </c>
      <c r="D29" s="32">
        <v>2756</v>
      </c>
      <c r="E29" s="32">
        <v>2720.41</v>
      </c>
      <c r="F29" s="33">
        <f t="shared" si="17"/>
        <v>98.708635703918716</v>
      </c>
      <c r="G29" s="33">
        <f t="shared" si="14"/>
        <v>110.76587947882734</v>
      </c>
      <c r="H29" s="22" t="s">
        <v>79</v>
      </c>
      <c r="I29" s="32">
        <v>4346.53</v>
      </c>
      <c r="J29" s="39">
        <f t="shared" si="2"/>
        <v>-1626.12</v>
      </c>
      <c r="K29" s="40">
        <f t="shared" si="3"/>
        <v>62.588087508886403</v>
      </c>
      <c r="L29" s="39">
        <v>1045</v>
      </c>
      <c r="M29" s="41">
        <f t="shared" si="4"/>
        <v>-1675.4099999999999</v>
      </c>
    </row>
    <row r="30" spans="1:13" ht="22.5" x14ac:dyDescent="0.25">
      <c r="A30" s="6" t="s">
        <v>32</v>
      </c>
      <c r="B30" s="11" t="s">
        <v>10</v>
      </c>
      <c r="C30" s="32">
        <v>6</v>
      </c>
      <c r="D30" s="32">
        <v>14.6</v>
      </c>
      <c r="E30" s="34">
        <v>14.55</v>
      </c>
      <c r="F30" s="33">
        <f t="shared" ref="F30" si="18">E30/D30*100</f>
        <v>99.657534246575352</v>
      </c>
      <c r="G30" s="33">
        <f t="shared" ref="G30" si="19">E30/C30*100</f>
        <v>242.50000000000003</v>
      </c>
      <c r="H30" s="22" t="s">
        <v>80</v>
      </c>
      <c r="I30" s="32">
        <v>97.49</v>
      </c>
      <c r="J30" s="39">
        <f t="shared" si="2"/>
        <v>-82.94</v>
      </c>
      <c r="K30" s="40">
        <f t="shared" si="3"/>
        <v>14.924607652066879</v>
      </c>
      <c r="L30" s="39">
        <v>16</v>
      </c>
      <c r="M30" s="39">
        <f t="shared" si="4"/>
        <v>1.4499999999999993</v>
      </c>
    </row>
    <row r="31" spans="1:13" ht="16.5" x14ac:dyDescent="0.25">
      <c r="A31" s="5" t="s">
        <v>33</v>
      </c>
      <c r="B31" s="11" t="s">
        <v>11</v>
      </c>
      <c r="C31" s="30">
        <f>SUM(C32:C39)</f>
        <v>418093.5</v>
      </c>
      <c r="D31" s="30">
        <f>SUM(D32:D39)</f>
        <v>476404.84</v>
      </c>
      <c r="E31" s="30">
        <f>SUM(E32:E39)</f>
        <v>458141.47</v>
      </c>
      <c r="F31" s="31">
        <f t="shared" ref="F31:F37" si="20">E31/D31*100</f>
        <v>96.166418040589164</v>
      </c>
      <c r="G31" s="31">
        <f t="shared" ref="G31:G35" si="21">E31/C31*100</f>
        <v>109.57871146047475</v>
      </c>
      <c r="H31" s="24"/>
      <c r="I31" s="44">
        <f t="shared" ref="I31" si="22">SUM(I32:I39)</f>
        <v>381462.48</v>
      </c>
      <c r="J31" s="37">
        <f t="shared" si="2"/>
        <v>76678.989999999991</v>
      </c>
      <c r="K31" s="38">
        <f t="shared" si="3"/>
        <v>120.10131900783531</v>
      </c>
      <c r="L31" s="37">
        <f>SUM(L32:L39)</f>
        <v>390309.7</v>
      </c>
      <c r="M31" s="47">
        <f t="shared" si="4"/>
        <v>-67831.76999999996</v>
      </c>
    </row>
    <row r="32" spans="1:13" ht="31.5" x14ac:dyDescent="0.25">
      <c r="A32" s="6" t="s">
        <v>46</v>
      </c>
      <c r="B32" s="27" t="s">
        <v>94</v>
      </c>
      <c r="C32" s="35">
        <v>128125.8</v>
      </c>
      <c r="D32" s="35">
        <v>165238</v>
      </c>
      <c r="E32" s="35">
        <v>158244.4</v>
      </c>
      <c r="F32" s="33">
        <f t="shared" si="20"/>
        <v>95.767559520207215</v>
      </c>
      <c r="G32" s="33">
        <f t="shared" si="21"/>
        <v>123.50705322425304</v>
      </c>
      <c r="H32" s="22" t="s">
        <v>65</v>
      </c>
      <c r="I32" s="45">
        <v>123382.3</v>
      </c>
      <c r="J32" s="39">
        <f t="shared" si="2"/>
        <v>34862.099999999991</v>
      </c>
      <c r="K32" s="40">
        <f t="shared" si="3"/>
        <v>128.25534943018567</v>
      </c>
      <c r="L32" s="39">
        <v>124210.8</v>
      </c>
      <c r="M32" s="41">
        <f t="shared" si="4"/>
        <v>-34033.599999999991</v>
      </c>
    </row>
    <row r="33" spans="1:13" ht="32.25" customHeight="1" x14ac:dyDescent="0.25">
      <c r="A33" s="6" t="s">
        <v>34</v>
      </c>
      <c r="B33" s="27" t="s">
        <v>93</v>
      </c>
      <c r="C33" s="35">
        <v>92644.9</v>
      </c>
      <c r="D33" s="35">
        <v>106988.33</v>
      </c>
      <c r="E33" s="35">
        <v>96322.03</v>
      </c>
      <c r="F33" s="33">
        <f t="shared" si="20"/>
        <v>90.030407989357343</v>
      </c>
      <c r="G33" s="33">
        <f t="shared" si="21"/>
        <v>103.96905819964186</v>
      </c>
      <c r="H33" s="22" t="s">
        <v>90</v>
      </c>
      <c r="I33" s="32">
        <v>63786.75</v>
      </c>
      <c r="J33" s="39">
        <f t="shared" si="2"/>
        <v>32535.279999999999</v>
      </c>
      <c r="K33" s="40">
        <f t="shared" si="3"/>
        <v>151.00632968445643</v>
      </c>
      <c r="L33" s="39">
        <v>71826.399999999994</v>
      </c>
      <c r="M33" s="41">
        <f t="shared" si="4"/>
        <v>-24495.630000000005</v>
      </c>
    </row>
    <row r="34" spans="1:13" ht="31.5" x14ac:dyDescent="0.25">
      <c r="A34" s="6" t="s">
        <v>35</v>
      </c>
      <c r="B34" s="28" t="s">
        <v>95</v>
      </c>
      <c r="C34" s="35">
        <v>189346.3</v>
      </c>
      <c r="D34" s="35">
        <v>194082.2</v>
      </c>
      <c r="E34" s="35">
        <v>194076.62</v>
      </c>
      <c r="F34" s="33">
        <f t="shared" si="20"/>
        <v>99.997124929540163</v>
      </c>
      <c r="G34" s="33">
        <f t="shared" si="21"/>
        <v>102.49823735663175</v>
      </c>
      <c r="H34" s="22" t="s">
        <v>62</v>
      </c>
      <c r="I34" s="32">
        <v>185163.45</v>
      </c>
      <c r="J34" s="39">
        <f t="shared" si="2"/>
        <v>8913.1699999999837</v>
      </c>
      <c r="K34" s="40">
        <f t="shared" si="3"/>
        <v>104.8136767812438</v>
      </c>
      <c r="L34" s="39">
        <v>193932.5</v>
      </c>
      <c r="M34" s="41">
        <f t="shared" si="4"/>
        <v>-144.11999999999534</v>
      </c>
    </row>
    <row r="35" spans="1:13" ht="22.5" x14ac:dyDescent="0.25">
      <c r="A35" s="6" t="s">
        <v>97</v>
      </c>
      <c r="B35" s="29" t="s">
        <v>96</v>
      </c>
      <c r="C35" s="35">
        <v>7741.8</v>
      </c>
      <c r="D35" s="35">
        <v>9005.4500000000007</v>
      </c>
      <c r="E35" s="35">
        <v>9005.4500000000007</v>
      </c>
      <c r="F35" s="33">
        <f t="shared" si="20"/>
        <v>100</v>
      </c>
      <c r="G35" s="33">
        <f t="shared" si="21"/>
        <v>116.32243147588417</v>
      </c>
      <c r="H35" s="22" t="s">
        <v>89</v>
      </c>
      <c r="I35" s="32">
        <v>8772.4699999999993</v>
      </c>
      <c r="J35" s="39">
        <f t="shared" si="2"/>
        <v>232.98000000000138</v>
      </c>
      <c r="K35" s="40">
        <f t="shared" si="3"/>
        <v>102.65580845531534</v>
      </c>
      <c r="L35" s="39">
        <v>340</v>
      </c>
      <c r="M35" s="41">
        <f t="shared" si="4"/>
        <v>-8665.4500000000007</v>
      </c>
    </row>
    <row r="36" spans="1:13" ht="27" x14ac:dyDescent="0.25">
      <c r="A36" s="6" t="s">
        <v>98</v>
      </c>
      <c r="B36" s="4" t="s">
        <v>99</v>
      </c>
      <c r="C36" s="35">
        <v>234.7</v>
      </c>
      <c r="D36" s="35">
        <v>892.13</v>
      </c>
      <c r="E36" s="35">
        <v>892.08</v>
      </c>
      <c r="F36" s="33">
        <f t="shared" ref="F36" si="23">E36/D36*100</f>
        <v>99.994395435642787</v>
      </c>
      <c r="G36" s="33">
        <f t="shared" ref="G36" si="24">E36/C36*100</f>
        <v>380.09373668512995</v>
      </c>
      <c r="H36" s="24"/>
      <c r="I36" s="32">
        <v>25</v>
      </c>
      <c r="J36" s="39">
        <f t="shared" ref="J36" si="25">E36-I36</f>
        <v>867.08</v>
      </c>
      <c r="K36" s="40">
        <f t="shared" si="3"/>
        <v>3568.3199999999997</v>
      </c>
      <c r="L36" s="39">
        <v>0</v>
      </c>
      <c r="M36" s="41">
        <f t="shared" ref="M36" si="26">L36-E36</f>
        <v>-892.08</v>
      </c>
    </row>
    <row r="37" spans="1:13" ht="22.5" x14ac:dyDescent="0.25">
      <c r="A37" s="6" t="s">
        <v>44</v>
      </c>
      <c r="B37" s="3" t="s">
        <v>45</v>
      </c>
      <c r="C37" s="35">
        <v>0</v>
      </c>
      <c r="D37" s="35">
        <v>198.73</v>
      </c>
      <c r="E37" s="35">
        <v>198.73</v>
      </c>
      <c r="F37" s="33">
        <f t="shared" si="20"/>
        <v>100</v>
      </c>
      <c r="G37" s="33"/>
      <c r="H37" s="22" t="s">
        <v>88</v>
      </c>
      <c r="I37" s="32">
        <v>332.51</v>
      </c>
      <c r="J37" s="39">
        <f t="shared" si="2"/>
        <v>-133.78</v>
      </c>
      <c r="K37" s="40">
        <f t="shared" si="3"/>
        <v>59.766623560193679</v>
      </c>
      <c r="L37" s="39">
        <v>0</v>
      </c>
      <c r="M37" s="41">
        <f t="shared" si="4"/>
        <v>-198.73</v>
      </c>
    </row>
    <row r="38" spans="1:13" ht="27.75" customHeight="1" x14ac:dyDescent="0.25">
      <c r="A38" s="7" t="s">
        <v>59</v>
      </c>
      <c r="B38" s="3" t="s">
        <v>67</v>
      </c>
      <c r="C38" s="35"/>
      <c r="D38" s="36"/>
      <c r="E38" s="32">
        <v>0</v>
      </c>
      <c r="F38" s="33"/>
      <c r="G38" s="33"/>
      <c r="H38" s="24"/>
      <c r="I38" s="32">
        <v>0</v>
      </c>
      <c r="J38" s="39">
        <f t="shared" si="2"/>
        <v>0</v>
      </c>
      <c r="K38" s="40" t="e">
        <f t="shared" si="3"/>
        <v>#DIV/0!</v>
      </c>
      <c r="L38" s="39">
        <v>0</v>
      </c>
      <c r="M38" s="39">
        <f t="shared" si="4"/>
        <v>0</v>
      </c>
    </row>
    <row r="39" spans="1:13" ht="41.25" customHeight="1" x14ac:dyDescent="0.25">
      <c r="A39" s="7" t="s">
        <v>38</v>
      </c>
      <c r="B39" s="3" t="s">
        <v>39</v>
      </c>
      <c r="C39" s="35"/>
      <c r="D39" s="36"/>
      <c r="E39" s="32">
        <v>-597.84</v>
      </c>
      <c r="F39" s="33"/>
      <c r="G39" s="33"/>
      <c r="H39" s="24"/>
      <c r="I39" s="32">
        <v>0</v>
      </c>
      <c r="J39" s="39">
        <f t="shared" si="2"/>
        <v>-597.84</v>
      </c>
      <c r="K39" s="40" t="e">
        <f t="shared" si="3"/>
        <v>#DIV/0!</v>
      </c>
      <c r="L39" s="39">
        <v>0</v>
      </c>
      <c r="M39" s="39">
        <f t="shared" si="4"/>
        <v>597.84</v>
      </c>
    </row>
    <row r="40" spans="1:13" ht="16.5" x14ac:dyDescent="0.25">
      <c r="A40" s="2"/>
      <c r="B40" s="12" t="s">
        <v>47</v>
      </c>
      <c r="C40" s="30">
        <f>SUM(C4,C31)</f>
        <v>549618.5</v>
      </c>
      <c r="D40" s="30">
        <f>SUM(D4,D31)</f>
        <v>612770.04</v>
      </c>
      <c r="E40" s="30">
        <f>SUM(E4,E31)</f>
        <v>594806.55999999994</v>
      </c>
      <c r="F40" s="31">
        <f>E40/D40*100</f>
        <v>97.068479392367152</v>
      </c>
      <c r="G40" s="31">
        <f>E40/C40*100</f>
        <v>108.22171378874619</v>
      </c>
      <c r="H40" s="22" t="s">
        <v>56</v>
      </c>
      <c r="I40" s="44">
        <f>SUM(I4,I31)</f>
        <v>504065.95</v>
      </c>
      <c r="J40" s="37">
        <f t="shared" si="2"/>
        <v>90740.609999999928</v>
      </c>
      <c r="K40" s="38">
        <f t="shared" si="3"/>
        <v>118.00173370171103</v>
      </c>
      <c r="L40" s="37">
        <f>SUM(L4,L31)</f>
        <v>535077.69999999995</v>
      </c>
      <c r="M40" s="47">
        <f t="shared" si="4"/>
        <v>-59728.859999999986</v>
      </c>
    </row>
  </sheetData>
  <mergeCells count="1">
    <mergeCell ref="A1:M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2020 год</vt:lpstr>
      <vt:lpstr>'за 2020 год'!бЮДЖЕТ_2005_НОВ</vt:lpstr>
      <vt:lpstr>'за 2020 год'!бЮДЖЕТ_2005_НОВ.КЛ.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fin-2</cp:lastModifiedBy>
  <cp:lastPrinted>2017-04-21T14:26:46Z</cp:lastPrinted>
  <dcterms:created xsi:type="dcterms:W3CDTF">2004-12-09T07:13:42Z</dcterms:created>
  <dcterms:modified xsi:type="dcterms:W3CDTF">2021-05-13T09:43:06Z</dcterms:modified>
</cp:coreProperties>
</file>